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ersonalwealthbv-my.sharepoint.com/personal/david_personalwealth_nl/Documents/Documenten/Linkedin Marketing/"/>
    </mc:Choice>
  </mc:AlternateContent>
  <xr:revisionPtr revIDLastSave="955" documentId="8_{BA5E363E-BD67-4E22-B1D9-39AD421EF891}" xr6:coauthVersionLast="47" xr6:coauthVersionMax="47" xr10:uidLastSave="{AC61E6E9-8A57-4FBF-8B35-14FF06B9C9C2}"/>
  <workbookProtection workbookAlgorithmName="SHA-512" workbookHashValue="aIVWrETDWsBG1BW1xJiXFa1V7N00Ul9syObHEUzd+8RVjzZL6G/UbCtOfcF22YRwfOS67gaaGQsKKwdaw7E8Cw==" workbookSaltValue="oiGjkx9E8UkRXELdaK3Ujw==" workbookSpinCount="100000" lockStructure="1"/>
  <bookViews>
    <workbookView xWindow="-120" yWindow="-120" windowWidth="29040" windowHeight="15720" xr2:uid="{2A6993C5-2C36-44EB-892B-8B83A29DA322}"/>
  </bookViews>
  <sheets>
    <sheet name="Box 3 berekening" sheetId="2" r:id="rId1"/>
    <sheet name="Belasting besparen" sheetId="1" r:id="rId2"/>
    <sheet name="Definities" sheetId="6" r:id="rId3"/>
    <sheet name="ja-nee" sheetId="3" state="hidden" r:id="rId4"/>
    <sheet name="Blad5" sheetId="5" state="hidden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1" i="5" l="1"/>
  <c r="F29" i="1"/>
  <c r="D11" i="5" s="1"/>
  <c r="B61" i="2"/>
  <c r="E61" i="2" s="1"/>
  <c r="E44" i="2" s="1"/>
  <c r="B62" i="2"/>
  <c r="E62" i="2" s="1"/>
  <c r="E63" i="2" s="1"/>
  <c r="B64" i="2"/>
  <c r="E64" i="2" s="1"/>
  <c r="J64" i="2" s="1"/>
  <c r="C8" i="5"/>
  <c r="E8" i="5" s="1"/>
  <c r="J17" i="2" s="1"/>
  <c r="C7" i="5"/>
  <c r="C6" i="5"/>
  <c r="F15" i="1"/>
  <c r="D9" i="5" s="1"/>
  <c r="E19" i="2"/>
  <c r="E24" i="2" s="1"/>
  <c r="E39" i="2"/>
  <c r="E33" i="2"/>
  <c r="D6" i="5" l="1"/>
  <c r="E11" i="5"/>
  <c r="J18" i="2" s="1"/>
  <c r="L18" i="2" s="1"/>
  <c r="E40" i="2"/>
  <c r="E41" i="2" s="1"/>
  <c r="E35" i="2"/>
  <c r="L17" i="2"/>
  <c r="E65" i="2"/>
  <c r="E34" i="2" s="1"/>
  <c r="J65" i="2"/>
  <c r="J61" i="2"/>
  <c r="J44" i="2" s="1"/>
  <c r="C9" i="5"/>
  <c r="J62" i="2"/>
  <c r="E6" i="5" l="1"/>
  <c r="J15" i="2" s="1"/>
  <c r="L15" i="2" s="1"/>
  <c r="J40" i="2"/>
  <c r="J63" i="2"/>
  <c r="J35" i="2" s="1"/>
  <c r="E36" i="2"/>
  <c r="E45" i="2"/>
  <c r="E48" i="2" s="1"/>
  <c r="D7" i="5"/>
  <c r="E7" i="5" l="1"/>
  <c r="J16" i="2" s="1"/>
  <c r="J33" i="2"/>
  <c r="E51" i="2"/>
  <c r="E55" i="2" s="1"/>
  <c r="E25" i="2" s="1"/>
  <c r="E26" i="2" s="1"/>
  <c r="E9" i="5" l="1"/>
  <c r="E56" i="2"/>
  <c r="J34" i="2"/>
  <c r="J36" i="2" s="1"/>
  <c r="L16" i="2"/>
  <c r="J19" i="2"/>
  <c r="J39" i="2"/>
  <c r="J41" i="2" s="1"/>
  <c r="J24" i="2" l="1"/>
  <c r="L24" i="2" s="1"/>
  <c r="L19" i="2"/>
  <c r="J45" i="2"/>
  <c r="J48" i="2" s="1"/>
  <c r="J51" i="2" s="1"/>
  <c r="J55" i="2" s="1"/>
  <c r="J25" i="2" l="1"/>
  <c r="J56" i="2"/>
  <c r="J26" i="2" l="1"/>
  <c r="L25" i="2"/>
</calcChain>
</file>

<file path=xl/sharedStrings.xml><?xml version="1.0" encoding="utf-8"?>
<sst xmlns="http://schemas.openxmlformats.org/spreadsheetml/2006/main" count="166" uniqueCount="113">
  <si>
    <t>Banktegoeden</t>
  </si>
  <si>
    <t>Beleggingen en andere bezittingen (excl. Groen)</t>
  </si>
  <si>
    <t>Groene beleggingen en andere bezittingen</t>
  </si>
  <si>
    <t>Schulden</t>
  </si>
  <si>
    <t>Schulden drempel</t>
  </si>
  <si>
    <t>Netto schuld</t>
  </si>
  <si>
    <t>&lt;-- Vul in</t>
  </si>
  <si>
    <t>Jouw vermogen en schulden in box 3</t>
  </si>
  <si>
    <t>Vrijstellingen + schuldendrempel</t>
  </si>
  <si>
    <t>Fiscaal partner?</t>
  </si>
  <si>
    <t>Heffingsvrij vermogen</t>
  </si>
  <si>
    <t>Vrijstelling groene beleggingen</t>
  </si>
  <si>
    <t>Bereken het belastbaar rendement</t>
  </si>
  <si>
    <t>Beleggingen en andere bezittingen</t>
  </si>
  <si>
    <t>Bezittingen</t>
  </si>
  <si>
    <t>Netto vermogen (rendementsgrondslag)</t>
  </si>
  <si>
    <t>Bereken de grondslag sparen en beleggen</t>
  </si>
  <si>
    <t>Grondslag sparen en beleggen</t>
  </si>
  <si>
    <t>Bereken jouw aandeel in de rendementsgrondslag</t>
  </si>
  <si>
    <t>Jouw aandeel</t>
  </si>
  <si>
    <t>Bereken jouw voordeel uit sparen en beleggen</t>
  </si>
  <si>
    <t>Voordeel sparen en beleggen</t>
  </si>
  <si>
    <t>Bereken te betalen belasting</t>
  </si>
  <si>
    <t>Belastingtarief box 3</t>
  </si>
  <si>
    <t>Te betalen box 3 belasting</t>
  </si>
  <si>
    <t>Effectieve belasting op vermogen</t>
  </si>
  <si>
    <t>ja</t>
  </si>
  <si>
    <t>nee</t>
  </si>
  <si>
    <t>&lt;-- Selecteer</t>
  </si>
  <si>
    <t>Totaal vermogen box 3</t>
  </si>
  <si>
    <t>Huidig vermogen in box 3</t>
  </si>
  <si>
    <t>Totaal belastbaar rendement</t>
  </si>
  <si>
    <t>Bereken rendementsgrondslag</t>
  </si>
  <si>
    <t>Totale berekening</t>
  </si>
  <si>
    <t>1.</t>
  </si>
  <si>
    <t>Geld uitgeven</t>
  </si>
  <si>
    <t>Actie</t>
  </si>
  <si>
    <t>Bedrag</t>
  </si>
  <si>
    <t>Omschrijving</t>
  </si>
  <si>
    <t>Als je van plan bent een grote uitgave te doen, doe dit dan voor 1 januari</t>
  </si>
  <si>
    <t>2.</t>
  </si>
  <si>
    <t>Lijfrente storten</t>
  </si>
  <si>
    <t>3.</t>
  </si>
  <si>
    <t>Schenken aan kinderen</t>
  </si>
  <si>
    <t>4.</t>
  </si>
  <si>
    <t>Agio storten in BV</t>
  </si>
  <si>
    <t>5.</t>
  </si>
  <si>
    <t>Geven aan goed doel</t>
  </si>
  <si>
    <t>6.</t>
  </si>
  <si>
    <t>Hulpberekening</t>
  </si>
  <si>
    <t>Investeren in je woning</t>
  </si>
  <si>
    <t>Nu</t>
  </si>
  <si>
    <t>Acties</t>
  </si>
  <si>
    <t>Resterend</t>
  </si>
  <si>
    <t>Samenvatting huidige situatie</t>
  </si>
  <si>
    <t>Samenvatting na besparingen</t>
  </si>
  <si>
    <t>Groene beleggingen belast</t>
  </si>
  <si>
    <t xml:space="preserve">Groene beleggingen </t>
  </si>
  <si>
    <t>Groene beleggingen</t>
  </si>
  <si>
    <t>Beleggingen en andere bezittingen (excl groen)</t>
  </si>
  <si>
    <t>Situatie na besparingen box 3</t>
  </si>
  <si>
    <t>Delta</t>
  </si>
  <si>
    <t>vermogen in box 3 verlaagd</t>
  </si>
  <si>
    <t>belasing bespaard</t>
  </si>
  <si>
    <t>Belastbare schulden</t>
  </si>
  <si>
    <t>Belastbare groene beleggingen</t>
  </si>
  <si>
    <t>Overige informatie</t>
  </si>
  <si>
    <t>Bij het storten op een lijfrente rekening (pensioensparen/pensioenbeleggen) verplaats je je inkomen van box 3 naar box 1. Je betaalt in box 3 geen vermogensheffing meer en in box 1 heb je een aftrekpost op de inkomstenbelasting</t>
  </si>
  <si>
    <t>Na een agio storting in je BV betaal je geen box 3 belasting meer. Je gaat wel vennootschapsbelasting betalen over het rendement</t>
  </si>
  <si>
    <t>7.</t>
  </si>
  <si>
    <t>Overig</t>
  </si>
  <si>
    <t>8.</t>
  </si>
  <si>
    <t>Hypotheek naar box 3</t>
  </si>
  <si>
    <t>Je huidige situatie in box 3</t>
  </si>
  <si>
    <t>Hypotheek aflossen</t>
  </si>
  <si>
    <t>Als je extra aflost op je hypotheek in box 1, verlaag je je vermogen in box 3</t>
  </si>
  <si>
    <t>bank- en spaartegoeden in Nederland</t>
  </si>
  <si>
    <t>bank- en spaartegoeden buiten Nederland</t>
  </si>
  <si>
    <t>contant geld dat boven de vrijstelling uitkomt</t>
  </si>
  <si>
    <t>premiedepots</t>
  </si>
  <si>
    <t>het niet vrijgesteld deel van uw groene spaartegoeden</t>
  </si>
  <si>
    <t>uw aandeel in het vermogen van een 'vereniging van eigenaren (VvE)</t>
  </si>
  <si>
    <t>Geld dat op een derdenrekening van een notaris of gerechtsdeurwaarder staat</t>
  </si>
  <si>
    <t>aandelen, obligaties, effecten en andere beleggingen</t>
  </si>
  <si>
    <t>het niet vrijgestelde deel van uw groene beleggingen</t>
  </si>
  <si>
    <t>overige vorderingen (behalve vorderingen tussen fiscale partners of tussen ouders en minderjarige kinderen)</t>
  </si>
  <si>
    <t>een 2e woning in Nederland</t>
  </si>
  <si>
    <t>een 2e woning buiten Nederland</t>
  </si>
  <si>
    <t>een woning die u verhuurt</t>
  </si>
  <si>
    <t>overige onroerende zaken</t>
  </si>
  <si>
    <t>cryptovaluta</t>
  </si>
  <si>
    <t>een lot waarop een prijs is gevallen</t>
  </si>
  <si>
    <t>schulden voor bijvoorbeeld een auto of een vakantie</t>
  </si>
  <si>
    <t>negatief saldo op een bankrekening</t>
  </si>
  <si>
    <t>schulden voor de financiering van aandelen, obligaties, effecten en andere beleggingen</t>
  </si>
  <si>
    <t>schulden voor een 2e woning of overige onroerende zaken</t>
  </si>
  <si>
    <t>(hypotheek)schulden die u niet in box 1 mag aftrekken</t>
  </si>
  <si>
    <t>een bedrag van levenlanglerenkrediet dat u moet terugbetalen</t>
  </si>
  <si>
    <t>erfbelasting</t>
  </si>
  <si>
    <t>een schuld door een schenking op papier (behalve de schuld tussen fiscale partners of tussen ouders en minderjarige kinderen)</t>
  </si>
  <si>
    <t>Meer weten of meteen besparingen in gang zetten? Neem contact met me op!</t>
  </si>
  <si>
    <t>Telefoon: 033-3037709</t>
  </si>
  <si>
    <t>Email: david@personalwealth.nl</t>
  </si>
  <si>
    <t>Besparen door schulden in box 3 te verhogen</t>
  </si>
  <si>
    <t>In sommige gevallen is het mogelijk je hypotheek te verplaatsen van box 1 naar box 3. Kan interessant zijn als je een heel lage hypotheekrente hebt en weinig hypotheekrenteaftrek krijgt</t>
  </si>
  <si>
    <t>Investeren in vastgoed</t>
  </si>
  <si>
    <t>Door te investeren in vastgoed met een fors lagere WOZ waarde dan de marktwaarde kan je mogelijk meer lenen dan de WOZ waarde. Per saldo gaat je vermogen in box 3 dan omlaag</t>
  </si>
  <si>
    <t>Besparen door vermogen in box 3 te verlagen</t>
  </si>
  <si>
    <t>Vul  negatieve bedragen in</t>
  </si>
  <si>
    <t>Vul positieve bedragen in</t>
  </si>
  <si>
    <t>Je kan tot 1,5 miljoen per jaar belastingvrij geven aan een goed doel met ANBI status. Je krijgt ook nog aftrek op de inkomstenbelasting</t>
  </si>
  <si>
    <t>In 2025 kan je aan elk kind belagstingvrij € 6713,- schenken. Tot je kind 18 is telt dit wel mee bij jouw vermogen</t>
  </si>
  <si>
    <t xml:space="preserve">Als je woning in box 1 zit en je investeert in je woning gaat je geld weg uit box 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</si>
</sst>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_ ;_ * \-#,##0_ ;_ * &quot;-&quot;??_ ;_ @_ "/>
  </numFmts>
  <fonts count="1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4"/>
      <color theme="1"/>
      <name val="Aptos Narrow"/>
      <family val="2"/>
      <scheme val="minor"/>
    </font>
    <font>
      <i/>
      <sz val="14"/>
      <color theme="1"/>
      <name val="Aptos Narrow"/>
      <family val="2"/>
      <scheme val="minor"/>
    </font>
    <font>
      <b/>
      <sz val="18"/>
      <color theme="0"/>
      <name val="Aptos Narrow"/>
      <family val="2"/>
      <scheme val="minor"/>
    </font>
    <font>
      <b/>
      <sz val="1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0891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3E6C7B"/>
        <bgColor indexed="64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2" fillId="2" borderId="1" xfId="0" applyFont="1" applyFill="1" applyBorder="1"/>
    <xf numFmtId="0" fontId="2" fillId="4" borderId="1" xfId="0" applyFont="1" applyFill="1" applyBorder="1"/>
    <xf numFmtId="164" fontId="0" fillId="0" borderId="1" xfId="0" applyNumberFormat="1" applyBorder="1"/>
    <xf numFmtId="164" fontId="0" fillId="0" borderId="0" xfId="0" applyNumberFormat="1"/>
    <xf numFmtId="0" fontId="2" fillId="5" borderId="1" xfId="0" applyFont="1" applyFill="1" applyBorder="1"/>
    <xf numFmtId="0" fontId="2" fillId="4" borderId="0" xfId="0" applyFont="1" applyFill="1"/>
    <xf numFmtId="10" fontId="0" fillId="0" borderId="0" xfId="0" applyNumberFormat="1"/>
    <xf numFmtId="164" fontId="4" fillId="2" borderId="1" xfId="0" applyNumberFormat="1" applyFont="1" applyFill="1" applyBorder="1"/>
    <xf numFmtId="0" fontId="3" fillId="0" borderId="0" xfId="0" applyFont="1"/>
    <xf numFmtId="0" fontId="5" fillId="0" borderId="0" xfId="0" applyFont="1"/>
    <xf numFmtId="0" fontId="2" fillId="0" borderId="0" xfId="0" applyFont="1"/>
    <xf numFmtId="164" fontId="2" fillId="4" borderId="1" xfId="0" applyNumberFormat="1" applyFont="1" applyFill="1" applyBorder="1"/>
    <xf numFmtId="164" fontId="2" fillId="2" borderId="1" xfId="0" applyNumberFormat="1" applyFont="1" applyFill="1" applyBorder="1"/>
    <xf numFmtId="0" fontId="6" fillId="0" borderId="0" xfId="0" applyFont="1"/>
    <xf numFmtId="10" fontId="0" fillId="0" borderId="1" xfId="1" applyNumberFormat="1" applyFont="1" applyBorder="1"/>
    <xf numFmtId="0" fontId="7" fillId="2" borderId="2" xfId="0" applyFont="1" applyFill="1" applyBorder="1"/>
    <xf numFmtId="0" fontId="4" fillId="2" borderId="3" xfId="0" applyFont="1" applyFill="1" applyBorder="1"/>
    <xf numFmtId="10" fontId="0" fillId="0" borderId="1" xfId="0" applyNumberFormat="1" applyBorder="1"/>
    <xf numFmtId="0" fontId="3" fillId="0" borderId="0" xfId="0" applyFont="1" applyAlignment="1">
      <alignment horizontal="center"/>
    </xf>
    <xf numFmtId="9" fontId="0" fillId="0" borderId="1" xfId="1" applyFont="1" applyBorder="1"/>
    <xf numFmtId="9" fontId="0" fillId="0" borderId="1" xfId="0" applyNumberFormat="1" applyBorder="1"/>
    <xf numFmtId="10" fontId="4" fillId="2" borderId="1" xfId="1" applyNumberFormat="1" applyFont="1" applyFill="1" applyBorder="1"/>
    <xf numFmtId="0" fontId="2" fillId="4" borderId="1" xfId="0" applyFont="1" applyFill="1" applyBorder="1" applyAlignment="1">
      <alignment vertical="top"/>
    </xf>
    <xf numFmtId="0" fontId="2" fillId="4" borderId="1" xfId="0" applyFont="1" applyFill="1" applyBorder="1" applyAlignment="1">
      <alignment vertical="top" wrapText="1"/>
    </xf>
    <xf numFmtId="164" fontId="0" fillId="3" borderId="1" xfId="0" applyNumberFormat="1" applyFill="1" applyBorder="1" applyProtection="1">
      <protection locked="0"/>
    </xf>
    <xf numFmtId="164" fontId="8" fillId="3" borderId="1" xfId="0" applyNumberFormat="1" applyFont="1" applyFill="1" applyBorder="1" applyAlignment="1" applyProtection="1">
      <alignment vertical="top"/>
      <protection locked="0"/>
    </xf>
    <xf numFmtId="0" fontId="9" fillId="0" borderId="0" xfId="0" applyFont="1"/>
    <xf numFmtId="0" fontId="10" fillId="0" borderId="1" xfId="0" applyFont="1" applyBorder="1" applyAlignment="1">
      <alignment horizontal="left" vertical="center" wrapText="1" indent="1"/>
    </xf>
    <xf numFmtId="0" fontId="7" fillId="2" borderId="4" xfId="0" applyFont="1" applyFill="1" applyBorder="1"/>
    <xf numFmtId="0" fontId="0" fillId="2" borderId="3" xfId="0" applyFill="1" applyBorder="1"/>
    <xf numFmtId="0" fontId="2" fillId="0" borderId="0" xfId="0" applyFont="1" applyAlignment="1">
      <alignment vertical="top" wrapText="1"/>
    </xf>
    <xf numFmtId="0" fontId="2" fillId="4" borderId="0" xfId="0" applyFont="1" applyFill="1" applyAlignment="1">
      <alignment horizontal="left" vertical="top" wrapText="1"/>
    </xf>
  </cellXfs>
  <cellStyles count="2">
    <cellStyle name="Procent" xfId="1" builtinId="5"/>
    <cellStyle name="Standaard" xfId="0" builtinId="0"/>
  </cellStyles>
  <dxfs count="0"/>
  <tableStyles count="0" defaultTableStyle="TableStyleMedium2" defaultPivotStyle="PivotStyleLight16"/>
  <colors>
    <mruColors>
      <color rgb="FF3E6C7B"/>
      <color rgb="FFF0891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461597</xdr:colOff>
      <xdr:row>1</xdr:row>
      <xdr:rowOff>22311</xdr:rowOff>
    </xdr:from>
    <xdr:to>
      <xdr:col>3</xdr:col>
      <xdr:colOff>2522484</xdr:colOff>
      <xdr:row>5</xdr:row>
      <xdr:rowOff>53694</xdr:rowOff>
    </xdr:to>
    <xdr:pic>
      <xdr:nvPicPr>
        <xdr:cNvPr id="8" name="Afbeelding 7">
          <a:extLst>
            <a:ext uri="{FF2B5EF4-FFF2-40B4-BE49-F238E27FC236}">
              <a16:creationId xmlns:a16="http://schemas.microsoft.com/office/drawing/2014/main" id="{9C10FA14-7E34-2116-52FF-8405102CDE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1597" y="212811"/>
          <a:ext cx="2671801" cy="793383"/>
        </a:xfrm>
        <a:prstGeom prst="rect">
          <a:avLst/>
        </a:prstGeom>
      </xdr:spPr>
    </xdr:pic>
    <xdr:clientData/>
  </xdr:twoCellAnchor>
  <xdr:twoCellAnchor editAs="oneCell">
    <xdr:from>
      <xdr:col>4</xdr:col>
      <xdr:colOff>571004</xdr:colOff>
      <xdr:row>0</xdr:row>
      <xdr:rowOff>174844</xdr:rowOff>
    </xdr:from>
    <xdr:to>
      <xdr:col>6</xdr:col>
      <xdr:colOff>170793</xdr:colOff>
      <xdr:row>6</xdr:row>
      <xdr:rowOff>620</xdr:rowOff>
    </xdr:to>
    <xdr:pic>
      <xdr:nvPicPr>
        <xdr:cNvPr id="9" name="Afbeelding 8" descr="profielafbeelding">
          <a:extLst>
            <a:ext uri="{FF2B5EF4-FFF2-40B4-BE49-F238E27FC236}">
              <a16:creationId xmlns:a16="http://schemas.microsoft.com/office/drawing/2014/main" id="{7F4F3420-8094-4209-22AB-A493053BE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8832" y="174844"/>
          <a:ext cx="972702" cy="968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2CF9D9-8416-4279-9817-F374A595F211}">
  <dimension ref="A2:S69"/>
  <sheetViews>
    <sheetView showGridLines="0" showRowColHeaders="0" tabSelected="1" topLeftCell="C1" zoomScale="130" zoomScaleNormal="130" workbookViewId="0">
      <selection activeCell="H16" sqref="H16"/>
    </sheetView>
  </sheetViews>
  <sheetFormatPr defaultRowHeight="15" x14ac:dyDescent="0.25"/>
  <cols>
    <col min="1" max="2" width="9.140625" hidden="1" customWidth="1"/>
    <col min="3" max="3" width="9.140625" customWidth="1"/>
    <col min="4" max="4" width="43.42578125" customWidth="1"/>
    <col min="5" max="5" width="11.42578125" customWidth="1"/>
    <col min="9" max="9" width="43.42578125" bestFit="1" customWidth="1"/>
    <col min="10" max="10" width="11.5703125" bestFit="1" customWidth="1"/>
    <col min="12" max="12" width="11.5703125" customWidth="1"/>
  </cols>
  <sheetData>
    <row r="2" spans="4:12" ht="15" customHeight="1" x14ac:dyDescent="0.25">
      <c r="H2" s="33" t="s">
        <v>100</v>
      </c>
      <c r="I2" s="33"/>
      <c r="J2" s="32"/>
      <c r="K2" s="32"/>
    </row>
    <row r="3" spans="4:12" x14ac:dyDescent="0.25">
      <c r="H3" s="33"/>
      <c r="I3" s="33"/>
      <c r="J3" s="32"/>
      <c r="K3" s="32"/>
    </row>
    <row r="4" spans="4:12" x14ac:dyDescent="0.25">
      <c r="H4" s="33"/>
      <c r="I4" s="33"/>
      <c r="J4" s="32"/>
      <c r="K4" s="32"/>
    </row>
    <row r="5" spans="4:12" x14ac:dyDescent="0.25">
      <c r="H5" s="7" t="s">
        <v>101</v>
      </c>
      <c r="I5" s="7"/>
      <c r="J5" s="12"/>
      <c r="K5" s="12"/>
    </row>
    <row r="6" spans="4:12" x14ac:dyDescent="0.25">
      <c r="H6" s="7" t="s">
        <v>102</v>
      </c>
      <c r="I6" s="7"/>
      <c r="J6" s="12"/>
      <c r="K6" s="12"/>
    </row>
    <row r="9" spans="4:12" ht="24" x14ac:dyDescent="0.4">
      <c r="D9" s="17" t="s">
        <v>73</v>
      </c>
      <c r="E9" s="18"/>
      <c r="I9" s="17" t="s">
        <v>60</v>
      </c>
      <c r="J9" s="18"/>
      <c r="L9" s="17" t="s">
        <v>61</v>
      </c>
    </row>
    <row r="12" spans="4:12" x14ac:dyDescent="0.25">
      <c r="D12" s="3" t="s">
        <v>9</v>
      </c>
      <c r="E12" s="26" t="s">
        <v>27</v>
      </c>
      <c r="F12" t="s">
        <v>28</v>
      </c>
      <c r="I12" s="12"/>
      <c r="J12" s="5"/>
    </row>
    <row r="14" spans="4:12" x14ac:dyDescent="0.25">
      <c r="D14" s="6" t="s">
        <v>7</v>
      </c>
      <c r="E14" s="6"/>
      <c r="I14" s="6" t="s">
        <v>7</v>
      </c>
      <c r="J14" s="6"/>
    </row>
    <row r="15" spans="4:12" x14ac:dyDescent="0.25">
      <c r="D15" s="3" t="s">
        <v>0</v>
      </c>
      <c r="E15" s="26">
        <v>1</v>
      </c>
      <c r="F15" t="s">
        <v>6</v>
      </c>
      <c r="I15" s="3" t="s">
        <v>0</v>
      </c>
      <c r="J15" s="13">
        <f>Blad5!E6</f>
        <v>1</v>
      </c>
      <c r="L15" s="13">
        <f>J15-E15</f>
        <v>0</v>
      </c>
    </row>
    <row r="16" spans="4:12" x14ac:dyDescent="0.25">
      <c r="D16" s="3" t="s">
        <v>59</v>
      </c>
      <c r="E16" s="26"/>
      <c r="F16" t="s">
        <v>6</v>
      </c>
      <c r="I16" s="3" t="s">
        <v>59</v>
      </c>
      <c r="J16" s="13">
        <f>Blad5!E7</f>
        <v>0</v>
      </c>
      <c r="L16" s="13">
        <f t="shared" ref="L16:L19" si="0">J16-E16</f>
        <v>0</v>
      </c>
    </row>
    <row r="17" spans="3:19" x14ac:dyDescent="0.25">
      <c r="D17" s="3" t="s">
        <v>57</v>
      </c>
      <c r="E17" s="26"/>
      <c r="F17" t="s">
        <v>6</v>
      </c>
      <c r="I17" s="3" t="s">
        <v>58</v>
      </c>
      <c r="J17" s="13">
        <f>Blad5!E8</f>
        <v>0</v>
      </c>
      <c r="L17" s="13">
        <f t="shared" si="0"/>
        <v>0</v>
      </c>
      <c r="S17" s="12"/>
    </row>
    <row r="18" spans="3:19" x14ac:dyDescent="0.25">
      <c r="D18" s="3" t="s">
        <v>3</v>
      </c>
      <c r="E18" s="26"/>
      <c r="F18" t="s">
        <v>6</v>
      </c>
      <c r="I18" s="3" t="s">
        <v>3</v>
      </c>
      <c r="J18" s="13">
        <f>Blad5!E11</f>
        <v>0</v>
      </c>
      <c r="L18" s="13">
        <f t="shared" si="0"/>
        <v>0</v>
      </c>
      <c r="S18" s="12"/>
    </row>
    <row r="19" spans="3:19" s="10" customFormat="1" x14ac:dyDescent="0.25">
      <c r="D19" s="2" t="s">
        <v>30</v>
      </c>
      <c r="E19" s="14">
        <f>E15+E16+E17-E18</f>
        <v>1</v>
      </c>
      <c r="I19" s="2" t="s">
        <v>30</v>
      </c>
      <c r="J19" s="14">
        <f>J15+J16+J17-J18</f>
        <v>1</v>
      </c>
      <c r="L19" s="14">
        <f t="shared" si="0"/>
        <v>0</v>
      </c>
      <c r="S19" s="12"/>
    </row>
    <row r="20" spans="3:19" x14ac:dyDescent="0.25">
      <c r="E20" s="5"/>
      <c r="J20" s="5"/>
      <c r="S20" s="12"/>
    </row>
    <row r="21" spans="3:19" x14ac:dyDescent="0.25">
      <c r="E21" s="5"/>
      <c r="J21" s="5"/>
      <c r="S21" s="12"/>
    </row>
    <row r="22" spans="3:19" ht="18.75" x14ac:dyDescent="0.3">
      <c r="D22" s="15" t="s">
        <v>54</v>
      </c>
      <c r="I22" s="15" t="s">
        <v>55</v>
      </c>
    </row>
    <row r="24" spans="3:19" x14ac:dyDescent="0.25">
      <c r="D24" s="3" t="s">
        <v>29</v>
      </c>
      <c r="E24" s="4">
        <f>E19</f>
        <v>1</v>
      </c>
      <c r="I24" s="3" t="s">
        <v>29</v>
      </c>
      <c r="J24" s="4">
        <f>J19</f>
        <v>1</v>
      </c>
      <c r="L24" s="4">
        <f>J24-E24</f>
        <v>0</v>
      </c>
      <c r="M24" t="s">
        <v>62</v>
      </c>
    </row>
    <row r="25" spans="3:19" x14ac:dyDescent="0.25">
      <c r="D25" s="3" t="s">
        <v>24</v>
      </c>
      <c r="E25" s="4">
        <f>E55</f>
        <v>0</v>
      </c>
      <c r="I25" s="3" t="s">
        <v>24</v>
      </c>
      <c r="J25" s="4">
        <f>J55</f>
        <v>0</v>
      </c>
      <c r="L25" s="14">
        <f>E25-J25</f>
        <v>0</v>
      </c>
      <c r="M25" t="s">
        <v>63</v>
      </c>
    </row>
    <row r="26" spans="3:19" x14ac:dyDescent="0.25">
      <c r="D26" s="3" t="s">
        <v>25</v>
      </c>
      <c r="E26" s="16">
        <f>E25/E24</f>
        <v>0</v>
      </c>
      <c r="I26" s="3" t="s">
        <v>25</v>
      </c>
      <c r="J26" s="16">
        <f>J25/J24</f>
        <v>0</v>
      </c>
      <c r="L26" s="19"/>
    </row>
    <row r="30" spans="3:19" ht="18.75" x14ac:dyDescent="0.3">
      <c r="D30" s="11" t="s">
        <v>33</v>
      </c>
      <c r="I30" s="11" t="s">
        <v>33</v>
      </c>
    </row>
    <row r="31" spans="3:19" x14ac:dyDescent="0.25">
      <c r="E31" s="5"/>
      <c r="J31" s="5"/>
    </row>
    <row r="32" spans="3:19" x14ac:dyDescent="0.25">
      <c r="C32" s="20">
        <v>1</v>
      </c>
      <c r="D32" s="6" t="s">
        <v>12</v>
      </c>
      <c r="E32" s="6"/>
      <c r="I32" s="6" t="s">
        <v>12</v>
      </c>
      <c r="J32" s="6"/>
    </row>
    <row r="33" spans="3:13" x14ac:dyDescent="0.25">
      <c r="D33" s="3" t="s">
        <v>0</v>
      </c>
      <c r="E33" s="4">
        <f>E15*F33</f>
        <v>1.44E-2</v>
      </c>
      <c r="F33" s="8">
        <v>1.44E-2</v>
      </c>
      <c r="G33" s="8"/>
      <c r="I33" s="3" t="s">
        <v>0</v>
      </c>
      <c r="J33" s="4">
        <f>J15*K33</f>
        <v>1.44E-2</v>
      </c>
      <c r="K33" s="8">
        <v>1.44E-2</v>
      </c>
      <c r="M33" s="5"/>
    </row>
    <row r="34" spans="3:13" x14ac:dyDescent="0.25">
      <c r="D34" s="3" t="s">
        <v>13</v>
      </c>
      <c r="E34" s="4">
        <f>(E16+E65)*F34</f>
        <v>0</v>
      </c>
      <c r="F34" s="8">
        <v>5.8799999999999998E-2</v>
      </c>
      <c r="G34" s="8"/>
      <c r="I34" s="3" t="s">
        <v>13</v>
      </c>
      <c r="J34" s="4">
        <f>(J16+J65)*K34</f>
        <v>0</v>
      </c>
      <c r="K34" s="8">
        <v>5.8799999999999998E-2</v>
      </c>
    </row>
    <row r="35" spans="3:13" x14ac:dyDescent="0.25">
      <c r="D35" s="3" t="s">
        <v>3</v>
      </c>
      <c r="E35" s="4">
        <f>-E63*F35</f>
        <v>0</v>
      </c>
      <c r="F35" s="8">
        <v>2.6200000000000001E-2</v>
      </c>
      <c r="G35" s="8"/>
      <c r="I35" s="3" t="s">
        <v>3</v>
      </c>
      <c r="J35" s="4">
        <f>-J63*K35</f>
        <v>0</v>
      </c>
      <c r="K35" s="8">
        <v>2.6200000000000001E-2</v>
      </c>
    </row>
    <row r="36" spans="3:13" x14ac:dyDescent="0.25">
      <c r="D36" s="2" t="s">
        <v>31</v>
      </c>
      <c r="E36" s="14">
        <f>E33+E34+E35</f>
        <v>1.44E-2</v>
      </c>
      <c r="I36" s="2" t="s">
        <v>31</v>
      </c>
      <c r="J36" s="14">
        <f>J33+J34+J35</f>
        <v>1.44E-2</v>
      </c>
      <c r="L36" s="5"/>
    </row>
    <row r="38" spans="3:13" x14ac:dyDescent="0.25">
      <c r="C38" s="20">
        <v>2</v>
      </c>
      <c r="D38" s="6" t="s">
        <v>32</v>
      </c>
      <c r="E38" s="6"/>
      <c r="I38" s="6" t="s">
        <v>32</v>
      </c>
      <c r="J38" s="6"/>
    </row>
    <row r="39" spans="3:13" x14ac:dyDescent="0.25">
      <c r="D39" s="3" t="s">
        <v>14</v>
      </c>
      <c r="E39" s="4">
        <f>E15+E16+E17</f>
        <v>1</v>
      </c>
      <c r="I39" s="3" t="s">
        <v>14</v>
      </c>
      <c r="J39" s="4">
        <f>J15+J16+J17</f>
        <v>1</v>
      </c>
    </row>
    <row r="40" spans="3:13" x14ac:dyDescent="0.25">
      <c r="D40" s="3" t="s">
        <v>5</v>
      </c>
      <c r="E40" s="4">
        <f>MAX(,E18-E62)</f>
        <v>0</v>
      </c>
      <c r="I40" s="3" t="s">
        <v>5</v>
      </c>
      <c r="J40" s="4">
        <f>MAX(,J18-J62)</f>
        <v>0</v>
      </c>
    </row>
    <row r="41" spans="3:13" x14ac:dyDescent="0.25">
      <c r="D41" s="2" t="s">
        <v>15</v>
      </c>
      <c r="E41" s="14">
        <f>E39-E40</f>
        <v>1</v>
      </c>
      <c r="I41" s="2" t="s">
        <v>15</v>
      </c>
      <c r="J41" s="14">
        <f>J39-J40</f>
        <v>1</v>
      </c>
    </row>
    <row r="42" spans="3:13" x14ac:dyDescent="0.25">
      <c r="D42" s="1"/>
      <c r="E42" s="1"/>
    </row>
    <row r="43" spans="3:13" x14ac:dyDescent="0.25">
      <c r="C43" s="20">
        <v>3</v>
      </c>
      <c r="D43" s="6" t="s">
        <v>16</v>
      </c>
      <c r="E43" s="6"/>
      <c r="I43" s="6" t="s">
        <v>16</v>
      </c>
      <c r="J43" s="6"/>
    </row>
    <row r="44" spans="3:13" x14ac:dyDescent="0.25">
      <c r="D44" s="7" t="s">
        <v>10</v>
      </c>
      <c r="E44" s="5">
        <f>E61</f>
        <v>57684</v>
      </c>
      <c r="I44" s="3" t="s">
        <v>10</v>
      </c>
      <c r="J44" s="4">
        <f>J61</f>
        <v>57684</v>
      </c>
    </row>
    <row r="45" spans="3:13" x14ac:dyDescent="0.25">
      <c r="D45" s="2" t="s">
        <v>17</v>
      </c>
      <c r="E45" s="14">
        <f>MAX(0,(E41-E44))</f>
        <v>0</v>
      </c>
      <c r="I45" s="2" t="s">
        <v>17</v>
      </c>
      <c r="J45" s="14">
        <f>MAX(0,J41-J44)</f>
        <v>0</v>
      </c>
    </row>
    <row r="47" spans="3:13" x14ac:dyDescent="0.25">
      <c r="C47" s="20">
        <v>4</v>
      </c>
      <c r="D47" s="6" t="s">
        <v>18</v>
      </c>
      <c r="E47" s="6"/>
      <c r="I47" s="6" t="s">
        <v>18</v>
      </c>
      <c r="J47" s="6"/>
    </row>
    <row r="48" spans="3:13" x14ac:dyDescent="0.25">
      <c r="D48" s="3" t="s">
        <v>19</v>
      </c>
      <c r="E48" s="21">
        <f>E45/E41</f>
        <v>0</v>
      </c>
      <c r="I48" s="3" t="s">
        <v>19</v>
      </c>
      <c r="J48" s="21">
        <f>J45/J41</f>
        <v>0</v>
      </c>
    </row>
    <row r="49" spans="1:10" x14ac:dyDescent="0.25">
      <c r="D49" s="1"/>
      <c r="E49" s="1"/>
    </row>
    <row r="50" spans="1:10" x14ac:dyDescent="0.25">
      <c r="C50" s="20">
        <v>5</v>
      </c>
      <c r="D50" s="6" t="s">
        <v>20</v>
      </c>
      <c r="E50" s="6"/>
      <c r="I50" s="6" t="s">
        <v>20</v>
      </c>
      <c r="J50" s="6"/>
    </row>
    <row r="51" spans="1:10" x14ac:dyDescent="0.25">
      <c r="D51" s="3" t="s">
        <v>21</v>
      </c>
      <c r="E51" s="4">
        <f>E48*E36</f>
        <v>0</v>
      </c>
      <c r="I51" s="3" t="s">
        <v>21</v>
      </c>
      <c r="J51" s="4">
        <f>J48*J36</f>
        <v>0</v>
      </c>
    </row>
    <row r="53" spans="1:10" x14ac:dyDescent="0.25">
      <c r="C53" s="20">
        <v>6</v>
      </c>
      <c r="D53" s="6" t="s">
        <v>22</v>
      </c>
      <c r="E53" s="6"/>
      <c r="I53" s="6" t="s">
        <v>22</v>
      </c>
      <c r="J53" s="6"/>
    </row>
    <row r="54" spans="1:10" x14ac:dyDescent="0.25">
      <c r="D54" s="3" t="s">
        <v>23</v>
      </c>
      <c r="E54" s="22">
        <v>0.36</v>
      </c>
      <c r="I54" s="3" t="s">
        <v>23</v>
      </c>
      <c r="J54" s="22">
        <v>0.36</v>
      </c>
    </row>
    <row r="55" spans="1:10" x14ac:dyDescent="0.25">
      <c r="D55" s="2" t="s">
        <v>24</v>
      </c>
      <c r="E55" s="9">
        <f>E54*E51</f>
        <v>0</v>
      </c>
      <c r="I55" s="2" t="s">
        <v>24</v>
      </c>
      <c r="J55" s="9">
        <f>J54*J51</f>
        <v>0</v>
      </c>
    </row>
    <row r="56" spans="1:10" x14ac:dyDescent="0.25">
      <c r="D56" s="2" t="s">
        <v>25</v>
      </c>
      <c r="E56" s="23">
        <f>E55/E19</f>
        <v>0</v>
      </c>
      <c r="I56" s="2" t="s">
        <v>25</v>
      </c>
      <c r="J56" s="23">
        <f>J55/J19</f>
        <v>0</v>
      </c>
    </row>
    <row r="59" spans="1:10" x14ac:dyDescent="0.25">
      <c r="D59" t="s">
        <v>66</v>
      </c>
      <c r="I59" t="s">
        <v>66</v>
      </c>
    </row>
    <row r="60" spans="1:10" x14ac:dyDescent="0.25">
      <c r="D60" s="6" t="s">
        <v>8</v>
      </c>
      <c r="I60" s="6" t="s">
        <v>8</v>
      </c>
    </row>
    <row r="61" spans="1:10" x14ac:dyDescent="0.25">
      <c r="A61" s="5">
        <v>57684</v>
      </c>
      <c r="B61" s="5">
        <f>A61*2</f>
        <v>115368</v>
      </c>
      <c r="D61" s="3" t="s">
        <v>10</v>
      </c>
      <c r="E61" s="4">
        <f>IF(E12="ja",B61,A61)</f>
        <v>57684</v>
      </c>
      <c r="I61" s="3" t="s">
        <v>10</v>
      </c>
      <c r="J61" s="4">
        <f>IF(J12="ja",F61,E61)</f>
        <v>57684</v>
      </c>
    </row>
    <row r="62" spans="1:10" x14ac:dyDescent="0.25">
      <c r="A62" s="5">
        <v>3800</v>
      </c>
      <c r="B62" s="5">
        <f>A62*2</f>
        <v>7600</v>
      </c>
      <c r="D62" s="3" t="s">
        <v>4</v>
      </c>
      <c r="E62" s="4">
        <f>IF(E12="ja",B62,A62)</f>
        <v>3800</v>
      </c>
      <c r="I62" s="3" t="s">
        <v>4</v>
      </c>
      <c r="J62" s="4">
        <f>IF(J12="ja",F62,E62)</f>
        <v>3800</v>
      </c>
    </row>
    <row r="63" spans="1:10" x14ac:dyDescent="0.25">
      <c r="A63" s="5"/>
      <c r="B63" s="5"/>
      <c r="D63" s="3" t="s">
        <v>64</v>
      </c>
      <c r="E63" s="4">
        <f>MAX(0,(E18-E62))</f>
        <v>0</v>
      </c>
      <c r="I63" s="3" t="s">
        <v>64</v>
      </c>
      <c r="J63" s="4">
        <f>MAX(0,(J18-J62))</f>
        <v>0</v>
      </c>
    </row>
    <row r="64" spans="1:10" x14ac:dyDescent="0.25">
      <c r="A64" s="5">
        <v>26312</v>
      </c>
      <c r="B64" s="5">
        <f>A64*2</f>
        <v>52624</v>
      </c>
      <c r="D64" s="3" t="s">
        <v>11</v>
      </c>
      <c r="E64" s="4">
        <f>IF(E12="ja",B64,A64)</f>
        <v>26312</v>
      </c>
      <c r="I64" s="3" t="s">
        <v>11</v>
      </c>
      <c r="J64" s="4">
        <f>IF(J12="ja",F64,E64)</f>
        <v>26312</v>
      </c>
    </row>
    <row r="65" spans="4:10" x14ac:dyDescent="0.25">
      <c r="D65" s="3" t="s">
        <v>65</v>
      </c>
      <c r="E65" s="4">
        <f>MAX(0,E17-E64)</f>
        <v>0</v>
      </c>
      <c r="I65" s="3" t="s">
        <v>56</v>
      </c>
      <c r="J65" s="4">
        <f>MAX(0,J17-J64)</f>
        <v>0</v>
      </c>
    </row>
    <row r="69" spans="4:10" x14ac:dyDescent="0.25">
      <c r="D69" s="28"/>
    </row>
  </sheetData>
  <sheetProtection algorithmName="SHA-512" hashValue="UUa0SoWilbsXS2Gi8NAoViP1m9WK4i0DcFZ11D0KvlqcvhwFrFEe712cFmlR98dGqCkfb8+dSe7DhrKg+wOovw==" saltValue="ie1HZHl6/Qip02zfRZB3Nw==" spinCount="100000" sheet="1" objects="1" scenarios="1"/>
  <mergeCells count="1">
    <mergeCell ref="H2:I4"/>
  </mergeCells>
  <dataValidations count="1">
    <dataValidation type="list" allowBlank="1" showInputMessage="1" showErrorMessage="1" sqref="E3" xr:uid="{8A8D5BEE-F274-4C4E-BCB8-D44DB63AE5C3}">
      <formula1>"ja,nee"</formula1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5505A97-A3CF-444F-B2A0-104F56DB5AFB}">
          <x14:formula1>
            <xm:f>'ja-nee'!$A$1:$A$2</xm:f>
          </x14:formula1>
          <xm:sqref>J12 E12</xm:sqref>
        </x14:dataValidation>
        <x14:dataValidation type="list" allowBlank="1" showDropDown="1" showInputMessage="1" showErrorMessage="1" xr:uid="{D1C2CAC6-F12F-421F-A898-0FD0D7C0EAE3}">
          <x14:formula1>
            <xm:f>'ja-nee'!$A$1:$A$2</xm:f>
          </x14:formula1>
          <xm:sqref>E11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9EF4D-96BD-4CAE-B384-2F93DCCFC840}">
  <dimension ref="D2:G29"/>
  <sheetViews>
    <sheetView showGridLines="0" topLeftCell="B1" zoomScale="145" zoomScaleNormal="145" workbookViewId="0">
      <selection activeCell="F8" sqref="F8"/>
    </sheetView>
  </sheetViews>
  <sheetFormatPr defaultRowHeight="15" x14ac:dyDescent="0.25"/>
  <cols>
    <col min="4" max="4" width="4.28515625" customWidth="1"/>
    <col min="5" max="5" width="23.5703125" customWidth="1"/>
    <col min="6" max="6" width="23.42578125" customWidth="1"/>
    <col min="7" max="7" width="107.42578125" customWidth="1"/>
  </cols>
  <sheetData>
    <row r="2" spans="4:7" ht="24" x14ac:dyDescent="0.4">
      <c r="D2" s="17" t="s">
        <v>107</v>
      </c>
      <c r="E2" s="30"/>
      <c r="F2" s="30"/>
      <c r="G2" s="31"/>
    </row>
    <row r="4" spans="4:7" x14ac:dyDescent="0.25">
      <c r="F4" s="2" t="s">
        <v>108</v>
      </c>
    </row>
    <row r="6" spans="4:7" x14ac:dyDescent="0.25">
      <c r="D6" s="2"/>
      <c r="E6" s="2" t="s">
        <v>36</v>
      </c>
      <c r="F6" s="2" t="s">
        <v>37</v>
      </c>
      <c r="G6" s="2" t="s">
        <v>38</v>
      </c>
    </row>
    <row r="7" spans="4:7" x14ac:dyDescent="0.25">
      <c r="D7" s="24" t="s">
        <v>34</v>
      </c>
      <c r="E7" s="24" t="s">
        <v>35</v>
      </c>
      <c r="F7" s="27"/>
      <c r="G7" s="25" t="s">
        <v>39</v>
      </c>
    </row>
    <row r="8" spans="4:7" ht="30" x14ac:dyDescent="0.25">
      <c r="D8" s="24" t="s">
        <v>40</v>
      </c>
      <c r="E8" s="24" t="s">
        <v>41</v>
      </c>
      <c r="F8" s="27"/>
      <c r="G8" s="25" t="s">
        <v>67</v>
      </c>
    </row>
    <row r="9" spans="4:7" x14ac:dyDescent="0.25">
      <c r="D9" s="24" t="s">
        <v>42</v>
      </c>
      <c r="E9" s="24" t="s">
        <v>43</v>
      </c>
      <c r="F9" s="27"/>
      <c r="G9" s="25" t="s">
        <v>111</v>
      </c>
    </row>
    <row r="10" spans="4:7" ht="30" x14ac:dyDescent="0.25">
      <c r="D10" s="24" t="s">
        <v>44</v>
      </c>
      <c r="E10" s="24" t="s">
        <v>45</v>
      </c>
      <c r="F10" s="27"/>
      <c r="G10" s="25" t="s">
        <v>68</v>
      </c>
    </row>
    <row r="11" spans="4:7" ht="30" x14ac:dyDescent="0.25">
      <c r="D11" s="24" t="s">
        <v>46</v>
      </c>
      <c r="E11" s="24" t="s">
        <v>47</v>
      </c>
      <c r="F11" s="27"/>
      <c r="G11" s="25" t="s">
        <v>110</v>
      </c>
    </row>
    <row r="12" spans="4:7" x14ac:dyDescent="0.25">
      <c r="D12" s="24" t="s">
        <v>48</v>
      </c>
      <c r="E12" s="24" t="s">
        <v>50</v>
      </c>
      <c r="F12" s="27"/>
      <c r="G12" s="25" t="s">
        <v>112</v>
      </c>
    </row>
    <row r="13" spans="4:7" x14ac:dyDescent="0.25">
      <c r="D13" s="24" t="s">
        <v>69</v>
      </c>
      <c r="E13" s="24" t="s">
        <v>74</v>
      </c>
      <c r="F13" s="27"/>
      <c r="G13" s="25" t="s">
        <v>75</v>
      </c>
    </row>
    <row r="14" spans="4:7" x14ac:dyDescent="0.25">
      <c r="D14" s="24" t="s">
        <v>71</v>
      </c>
      <c r="E14" s="24" t="s">
        <v>70</v>
      </c>
      <c r="F14" s="27"/>
      <c r="G14" s="25"/>
    </row>
    <row r="15" spans="4:7" x14ac:dyDescent="0.25">
      <c r="F15" s="14">
        <f>SUM(F7:F14)</f>
        <v>0</v>
      </c>
    </row>
    <row r="20" spans="4:7" ht="24" x14ac:dyDescent="0.4">
      <c r="D20" s="17" t="s">
        <v>103</v>
      </c>
      <c r="E20" s="30"/>
      <c r="F20" s="30"/>
      <c r="G20" s="31"/>
    </row>
    <row r="22" spans="4:7" x14ac:dyDescent="0.25">
      <c r="F22" s="2" t="s">
        <v>109</v>
      </c>
    </row>
    <row r="24" spans="4:7" x14ac:dyDescent="0.25">
      <c r="D24" s="2"/>
      <c r="E24" s="2" t="s">
        <v>36</v>
      </c>
      <c r="F24" s="2" t="s">
        <v>37</v>
      </c>
      <c r="G24" s="2" t="s">
        <v>38</v>
      </c>
    </row>
    <row r="25" spans="4:7" ht="30" x14ac:dyDescent="0.25">
      <c r="D25" s="24">
        <v>1</v>
      </c>
      <c r="E25" s="24" t="s">
        <v>72</v>
      </c>
      <c r="F25" s="27"/>
      <c r="G25" s="25" t="s">
        <v>104</v>
      </c>
    </row>
    <row r="26" spans="4:7" ht="30" x14ac:dyDescent="0.25">
      <c r="D26" s="24">
        <v>2</v>
      </c>
      <c r="E26" s="24" t="s">
        <v>105</v>
      </c>
      <c r="F26" s="27"/>
      <c r="G26" s="25" t="s">
        <v>106</v>
      </c>
    </row>
    <row r="27" spans="4:7" x14ac:dyDescent="0.25">
      <c r="D27" s="24">
        <v>3</v>
      </c>
      <c r="E27" s="24" t="s">
        <v>70</v>
      </c>
      <c r="F27" s="27"/>
      <c r="G27" s="25"/>
    </row>
    <row r="28" spans="4:7" x14ac:dyDescent="0.25">
      <c r="D28" s="24"/>
      <c r="E28" s="24"/>
      <c r="F28" s="27"/>
      <c r="G28" s="25"/>
    </row>
    <row r="29" spans="4:7" x14ac:dyDescent="0.25">
      <c r="F29" s="14">
        <f>SUM(F25:F28)</f>
        <v>0</v>
      </c>
    </row>
  </sheetData>
  <sheetProtection algorithmName="SHA-512" hashValue="j3kwPr3yKfh3GapnQnoAWJqrI8gHR62kzp5gsoJIR+qM2MeUnQLYPJbpE/5IHqxCLkeqXxNbqZI9vYQ7H6yR6A==" saltValue="TspYQ4u6CiL5zbMIltByeg==" spinCount="100000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1FC2D-4482-4CEF-A0F1-4517A928A576}">
  <dimension ref="B4:D13"/>
  <sheetViews>
    <sheetView zoomScale="160" zoomScaleNormal="160" workbookViewId="0">
      <selection activeCell="B6" sqref="B6"/>
    </sheetView>
  </sheetViews>
  <sheetFormatPr defaultRowHeight="15" x14ac:dyDescent="0.25"/>
  <cols>
    <col min="2" max="2" width="44.28515625" bestFit="1" customWidth="1"/>
    <col min="3" max="3" width="43" customWidth="1"/>
    <col min="4" max="4" width="44" customWidth="1"/>
  </cols>
  <sheetData>
    <row r="4" spans="2:4" x14ac:dyDescent="0.25">
      <c r="B4" s="3" t="s">
        <v>0</v>
      </c>
      <c r="C4" s="3" t="s">
        <v>59</v>
      </c>
      <c r="D4" s="3" t="s">
        <v>3</v>
      </c>
    </row>
    <row r="5" spans="2:4" ht="30" x14ac:dyDescent="0.25">
      <c r="B5" s="29" t="s">
        <v>76</v>
      </c>
      <c r="C5" s="29" t="s">
        <v>83</v>
      </c>
      <c r="D5" s="29" t="s">
        <v>92</v>
      </c>
    </row>
    <row r="6" spans="2:4" ht="30" x14ac:dyDescent="0.25">
      <c r="B6" s="29" t="s">
        <v>77</v>
      </c>
      <c r="C6" s="29" t="s">
        <v>84</v>
      </c>
      <c r="D6" s="29" t="s">
        <v>93</v>
      </c>
    </row>
    <row r="7" spans="2:4" ht="45" x14ac:dyDescent="0.25">
      <c r="B7" s="29" t="s">
        <v>78</v>
      </c>
      <c r="C7" s="29" t="s">
        <v>85</v>
      </c>
      <c r="D7" s="29" t="s">
        <v>94</v>
      </c>
    </row>
    <row r="8" spans="2:4" ht="30" x14ac:dyDescent="0.25">
      <c r="B8" s="29" t="s">
        <v>79</v>
      </c>
      <c r="C8" s="29" t="s">
        <v>86</v>
      </c>
      <c r="D8" s="29" t="s">
        <v>95</v>
      </c>
    </row>
    <row r="9" spans="2:4" ht="30" x14ac:dyDescent="0.25">
      <c r="B9" s="29" t="s">
        <v>80</v>
      </c>
      <c r="C9" s="29" t="s">
        <v>87</v>
      </c>
      <c r="D9" s="29" t="s">
        <v>96</v>
      </c>
    </row>
    <row r="10" spans="2:4" ht="30" x14ac:dyDescent="0.25">
      <c r="B10" s="29" t="s">
        <v>81</v>
      </c>
      <c r="C10" s="29" t="s">
        <v>88</v>
      </c>
      <c r="D10" s="29" t="s">
        <v>97</v>
      </c>
    </row>
    <row r="11" spans="2:4" ht="30" x14ac:dyDescent="0.25">
      <c r="B11" s="29" t="s">
        <v>82</v>
      </c>
      <c r="C11" s="29" t="s">
        <v>89</v>
      </c>
      <c r="D11" s="29" t="s">
        <v>98</v>
      </c>
    </row>
    <row r="12" spans="2:4" ht="45" x14ac:dyDescent="0.25">
      <c r="B12" s="1"/>
      <c r="C12" s="29" t="s">
        <v>90</v>
      </c>
      <c r="D12" s="29" t="s">
        <v>99</v>
      </c>
    </row>
    <row r="13" spans="2:4" x14ac:dyDescent="0.25">
      <c r="B13" s="1"/>
      <c r="C13" s="29" t="s">
        <v>91</v>
      </c>
      <c r="D13" s="1"/>
    </row>
  </sheetData>
  <sheetProtection algorithmName="SHA-512" hashValue="KUgddcr7mlm8qkEaNhonPu7DIjjDd/oY2J03+T2Q6x8hkjHYEBf7rerxe3JCjYAlGW3wfV5BpyFZ4GcuCm9F8w==" saltValue="EGR8/j1WHCuyCpQW6X2O1g==" spinCount="100000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590BB-7EA0-49A4-BC20-055A6AD5DD81}">
  <dimension ref="A1:A2"/>
  <sheetViews>
    <sheetView zoomScale="145" zoomScaleNormal="145" workbookViewId="0">
      <selection activeCell="A3" sqref="A3"/>
    </sheetView>
  </sheetViews>
  <sheetFormatPr defaultRowHeight="15" x14ac:dyDescent="0.25"/>
  <sheetData>
    <row r="1" spans="1:1" x14ac:dyDescent="0.25">
      <c r="A1" t="s">
        <v>26</v>
      </c>
    </row>
    <row r="2" spans="1:1" x14ac:dyDescent="0.25">
      <c r="A2" t="s">
        <v>27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8A87F8-AE12-4C53-B3BF-96EB02BC1778}">
  <dimension ref="B4:E11"/>
  <sheetViews>
    <sheetView zoomScale="175" zoomScaleNormal="175" workbookViewId="0">
      <selection activeCell="B25" sqref="B25"/>
    </sheetView>
  </sheetViews>
  <sheetFormatPr defaultRowHeight="15" x14ac:dyDescent="0.25"/>
  <cols>
    <col min="2" max="2" width="45" customWidth="1"/>
    <col min="3" max="3" width="11.28515625" bestFit="1" customWidth="1"/>
    <col min="5" max="5" width="11.85546875" customWidth="1"/>
  </cols>
  <sheetData>
    <row r="4" spans="2:5" x14ac:dyDescent="0.25">
      <c r="B4" t="s">
        <v>49</v>
      </c>
    </row>
    <row r="5" spans="2:5" x14ac:dyDescent="0.25">
      <c r="C5" t="s">
        <v>51</v>
      </c>
      <c r="D5" t="s">
        <v>52</v>
      </c>
      <c r="E5" t="s">
        <v>53</v>
      </c>
    </row>
    <row r="6" spans="2:5" x14ac:dyDescent="0.25">
      <c r="B6" s="3" t="s">
        <v>0</v>
      </c>
      <c r="C6" s="5">
        <f>'Box 3 berekening'!E15</f>
        <v>1</v>
      </c>
      <c r="D6">
        <f>IF(D9&gt;C6,C6,D9)</f>
        <v>0</v>
      </c>
      <c r="E6" s="5">
        <f>C6+D6</f>
        <v>1</v>
      </c>
    </row>
    <row r="7" spans="2:5" x14ac:dyDescent="0.25">
      <c r="B7" s="3" t="s">
        <v>1</v>
      </c>
      <c r="C7" s="5">
        <f>'Box 3 berekening'!E16</f>
        <v>0</v>
      </c>
      <c r="D7" s="5">
        <f>D9-D6</f>
        <v>0</v>
      </c>
      <c r="E7" s="5">
        <f>C7+D7</f>
        <v>0</v>
      </c>
    </row>
    <row r="8" spans="2:5" x14ac:dyDescent="0.25">
      <c r="B8" s="3" t="s">
        <v>2</v>
      </c>
      <c r="C8" s="5">
        <f>'Box 3 berekening'!E17</f>
        <v>0</v>
      </c>
      <c r="E8" s="5">
        <f t="shared" ref="E8" si="0">C8-D8</f>
        <v>0</v>
      </c>
    </row>
    <row r="9" spans="2:5" x14ac:dyDescent="0.25">
      <c r="C9" s="5">
        <f>C6+C7+C8</f>
        <v>1</v>
      </c>
      <c r="D9" s="5">
        <f>'Belasting besparen'!F15</f>
        <v>0</v>
      </c>
      <c r="E9" s="5">
        <f>E6+E7+E8</f>
        <v>1</v>
      </c>
    </row>
    <row r="11" spans="2:5" x14ac:dyDescent="0.25">
      <c r="B11" s="7" t="s">
        <v>3</v>
      </c>
      <c r="C11">
        <f>'Box 3 berekening'!E18</f>
        <v>0</v>
      </c>
      <c r="D11">
        <f>'Belasting besparen'!F29</f>
        <v>0</v>
      </c>
      <c r="E11">
        <f>C11+D11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5</vt:i4>
      </vt:variant>
    </vt:vector>
  </HeadingPairs>
  <TitlesOfParts>
    <vt:vector size="5" baseType="lpstr">
      <vt:lpstr>Box 3 berekening</vt:lpstr>
      <vt:lpstr>Belasting besparen</vt:lpstr>
      <vt:lpstr>Definities</vt:lpstr>
      <vt:lpstr>ja-nee</vt:lpstr>
      <vt:lpstr>Blad5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Bogaerds</dc:creator>
  <cp:lastModifiedBy>David Bogaerds</cp:lastModifiedBy>
  <dcterms:created xsi:type="dcterms:W3CDTF">2025-02-16T05:12:02Z</dcterms:created>
  <dcterms:modified xsi:type="dcterms:W3CDTF">2025-02-17T09:44:23Z</dcterms:modified>
</cp:coreProperties>
</file>