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ersonalwealthbv-my.sharepoint.com/personal/david_personalwealth_nl/Documents/Documenten/Linkedin Marketing/"/>
    </mc:Choice>
  </mc:AlternateContent>
  <xr:revisionPtr revIDLastSave="325" documentId="8_{827A24AB-5C0B-45DD-98B7-6CD642D41ABD}" xr6:coauthVersionLast="47" xr6:coauthVersionMax="47" xr10:uidLastSave="{235A003D-6C86-468D-9DA5-D25AF0B8E9A0}"/>
  <workbookProtection workbookAlgorithmName="SHA-512" workbookHashValue="NG1h5f2jy6g/+Ygu379VOqp1kCAqGJvGKpYhstYDzFsy98F7NKkKJA6VJviOL9GqA2MJ2nJvcKESXBKNqHEEeQ==" workbookSaltValue="4B7TwV+SJiSTf8Xp7KFC3w==" workbookSpinCount="100000" lockStructure="1"/>
  <bookViews>
    <workbookView xWindow="-120" yWindow="-120" windowWidth="29040" windowHeight="15720" xr2:uid="{2A6993C5-2C36-44EB-892B-8B83A29DA322}"/>
  </bookViews>
  <sheets>
    <sheet name="Box 3 berekening" sheetId="2" r:id="rId1"/>
    <sheet name="HV nieuw" sheetId="7" state="hidden" r:id="rId2"/>
    <sheet name="Belasting besparen" sheetId="1" r:id="rId3"/>
    <sheet name="Definities" sheetId="6" r:id="rId4"/>
    <sheet name="ja-nee" sheetId="3" state="hidden" r:id="rId5"/>
    <sheet name="Blad5" sheetId="5" state="hidden" r:id="rId6"/>
  </sheets>
  <calcPr calcId="191029" iterate="1" iterateDelta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46" i="2" l="1"/>
  <c r="F15" i="7"/>
  <c r="D14" i="7"/>
  <c r="D13" i="7"/>
  <c r="D16" i="7" l="1"/>
  <c r="F80" i="2" l="1"/>
  <c r="F82" i="2" l="1"/>
  <c r="M82" i="2" s="1"/>
  <c r="F79" i="2"/>
  <c r="M79" i="2" s="1"/>
  <c r="M62" i="2" s="1"/>
  <c r="F6" i="7"/>
  <c r="F51" i="2"/>
  <c r="E51" i="2"/>
  <c r="F57" i="2"/>
  <c r="C11" i="5"/>
  <c r="F29" i="1"/>
  <c r="D11" i="5" s="1"/>
  <c r="B79" i="2"/>
  <c r="E79" i="2" s="1"/>
  <c r="E62" i="2" s="1"/>
  <c r="B80" i="2"/>
  <c r="E80" i="2" s="1"/>
  <c r="E81" i="2" s="1"/>
  <c r="B82" i="2"/>
  <c r="E82" i="2" s="1"/>
  <c r="L82" i="2" s="1"/>
  <c r="C8" i="5"/>
  <c r="E8" i="5" s="1"/>
  <c r="L22" i="2" s="1"/>
  <c r="C7" i="5"/>
  <c r="C6" i="5"/>
  <c r="F15" i="1"/>
  <c r="E24" i="2"/>
  <c r="E31" i="2" s="1"/>
  <c r="F31" i="2" s="1"/>
  <c r="G31" i="2" s="1"/>
  <c r="E57" i="2"/>
  <c r="D9" i="5" l="1"/>
  <c r="D6" i="5" s="1"/>
  <c r="E16" i="7"/>
  <c r="M83" i="2"/>
  <c r="L79" i="2"/>
  <c r="L62" i="2" s="1"/>
  <c r="L83" i="2"/>
  <c r="F83" i="2"/>
  <c r="F52" i="2" s="1"/>
  <c r="E53" i="2"/>
  <c r="F62" i="2"/>
  <c r="F58" i="2"/>
  <c r="F59" i="2" s="1"/>
  <c r="E11" i="5"/>
  <c r="L23" i="2" s="1"/>
  <c r="E58" i="2"/>
  <c r="E59" i="2" s="1"/>
  <c r="P22" i="2"/>
  <c r="Q22" i="2" s="1"/>
  <c r="E83" i="2"/>
  <c r="C9" i="5"/>
  <c r="L80" i="2"/>
  <c r="E13" i="7" l="1"/>
  <c r="F16" i="7"/>
  <c r="F81" i="2"/>
  <c r="F53" i="2" s="1"/>
  <c r="F54" i="2" s="1"/>
  <c r="M80" i="2"/>
  <c r="M81" i="2" s="1"/>
  <c r="M53" i="2" s="1"/>
  <c r="M58" i="2"/>
  <c r="L81" i="2"/>
  <c r="P23" i="2"/>
  <c r="Q23" i="2" s="1"/>
  <c r="F63" i="2"/>
  <c r="F66" i="2" s="1"/>
  <c r="E52" i="2"/>
  <c r="E54" i="2" s="1"/>
  <c r="E6" i="5"/>
  <c r="L58" i="2"/>
  <c r="E63" i="2"/>
  <c r="E66" i="2" s="1"/>
  <c r="D7" i="5"/>
  <c r="E14" i="7" l="1"/>
  <c r="F14" i="7" s="1"/>
  <c r="L21" i="2" s="1"/>
  <c r="F13" i="7"/>
  <c r="L20" i="2" s="1"/>
  <c r="P20" i="2" s="1"/>
  <c r="Q20" i="2" s="1"/>
  <c r="L53" i="2"/>
  <c r="F69" i="2"/>
  <c r="F73" i="2" s="1"/>
  <c r="E7" i="5"/>
  <c r="E69" i="2"/>
  <c r="E73" i="2" s="1"/>
  <c r="E32" i="2" s="1"/>
  <c r="E33" i="2" s="1"/>
  <c r="M57" i="2" l="1"/>
  <c r="M59" i="2" s="1"/>
  <c r="M63" i="2" s="1"/>
  <c r="M66" i="2" s="1"/>
  <c r="M51" i="2"/>
  <c r="L51" i="2"/>
  <c r="M52" i="2"/>
  <c r="L52" i="2"/>
  <c r="F74" i="2"/>
  <c r="F33" i="2" s="1"/>
  <c r="F32" i="2"/>
  <c r="E9" i="5"/>
  <c r="E74" i="2"/>
  <c r="P21" i="2"/>
  <c r="Q21" i="2" s="1"/>
  <c r="L24" i="2"/>
  <c r="M31" i="2" s="1"/>
  <c r="Q31" i="2" s="1"/>
  <c r="L57" i="2"/>
  <c r="L59" i="2" s="1"/>
  <c r="L54" i="2" l="1"/>
  <c r="M54" i="2"/>
  <c r="M69" i="2" s="1"/>
  <c r="M73" i="2" s="1"/>
  <c r="M32" i="2" s="1"/>
  <c r="Q32" i="2" s="1"/>
  <c r="G33" i="2"/>
  <c r="G32" i="2"/>
  <c r="L31" i="2"/>
  <c r="P31" i="2" s="1"/>
  <c r="P24" i="2"/>
  <c r="Q24" i="2" s="1"/>
  <c r="L63" i="2"/>
  <c r="L66" i="2" s="1"/>
  <c r="L69" i="2" l="1"/>
  <c r="L73" i="2" s="1"/>
  <c r="L32" i="2" s="1"/>
  <c r="M74" i="2"/>
  <c r="M33" i="2"/>
  <c r="N31" i="2"/>
  <c r="L74" i="2" l="1"/>
  <c r="N32" i="2"/>
  <c r="N33" i="2"/>
  <c r="L33" i="2"/>
  <c r="P32" i="2"/>
</calcChain>
</file>

<file path=xl/sharedStrings.xml><?xml version="1.0" encoding="utf-8"?>
<sst xmlns="http://schemas.openxmlformats.org/spreadsheetml/2006/main" count="186" uniqueCount="122">
  <si>
    <t>Banktegoeden</t>
  </si>
  <si>
    <t>Beleggingen en andere bezittingen (excl. Groen)</t>
  </si>
  <si>
    <t>Groene beleggingen en andere bezittingen</t>
  </si>
  <si>
    <t>Schulden</t>
  </si>
  <si>
    <t>Schulden drempel</t>
  </si>
  <si>
    <t>Netto schuld</t>
  </si>
  <si>
    <t>&lt;-- Vul in</t>
  </si>
  <si>
    <t>Jouw vermogen en schulden in box 3</t>
  </si>
  <si>
    <t>Vrijstellingen + schuldendrempel</t>
  </si>
  <si>
    <t>Fiscaal partner?</t>
  </si>
  <si>
    <t>Heffingsvrij vermogen</t>
  </si>
  <si>
    <t>Vrijstelling groene beleggingen</t>
  </si>
  <si>
    <t>Bereken het belastbaar rendement</t>
  </si>
  <si>
    <t>Beleggingen en andere bezittingen</t>
  </si>
  <si>
    <t>Bezittingen</t>
  </si>
  <si>
    <t>Netto vermogen (rendementsgrondslag)</t>
  </si>
  <si>
    <t>Bereken de grondslag sparen en beleggen</t>
  </si>
  <si>
    <t>Grondslag sparen en beleggen</t>
  </si>
  <si>
    <t>Bereken jouw aandeel in de rendementsgrondslag</t>
  </si>
  <si>
    <t>Jouw aandeel</t>
  </si>
  <si>
    <t>Bereken jouw voordeel uit sparen en beleggen</t>
  </si>
  <si>
    <t>Voordeel sparen en beleggen</t>
  </si>
  <si>
    <t>Bereken te betalen belasting</t>
  </si>
  <si>
    <t>Belastingtarief box 3</t>
  </si>
  <si>
    <t>Te betalen box 3 belasting</t>
  </si>
  <si>
    <t>Effectieve belasting op vermogen</t>
  </si>
  <si>
    <t>ja</t>
  </si>
  <si>
    <t>nee</t>
  </si>
  <si>
    <t>&lt;-- Selecteer</t>
  </si>
  <si>
    <t>Totaal vermogen box 3</t>
  </si>
  <si>
    <t>Huidig vermogen in box 3</t>
  </si>
  <si>
    <t>Totaal belastbaar rendement</t>
  </si>
  <si>
    <t>Bereken rendementsgrondslag</t>
  </si>
  <si>
    <t>Totale berekening</t>
  </si>
  <si>
    <t>1.</t>
  </si>
  <si>
    <t>Geld uitgeven</t>
  </si>
  <si>
    <t>Actie</t>
  </si>
  <si>
    <t>Bedrag</t>
  </si>
  <si>
    <t>Omschrijving</t>
  </si>
  <si>
    <t>Als je van plan bent een grote uitgave te doen, doe dit dan voor 1 januari</t>
  </si>
  <si>
    <t>2.</t>
  </si>
  <si>
    <t>Lijfrente storten</t>
  </si>
  <si>
    <t>3.</t>
  </si>
  <si>
    <t>Schenken aan kinderen</t>
  </si>
  <si>
    <t>4.</t>
  </si>
  <si>
    <t>Agio storten in BV</t>
  </si>
  <si>
    <t>5.</t>
  </si>
  <si>
    <t>Geven aan goed doel</t>
  </si>
  <si>
    <t>6.</t>
  </si>
  <si>
    <t>Hulpberekening</t>
  </si>
  <si>
    <t>Investeren in je woning</t>
  </si>
  <si>
    <t>Nu</t>
  </si>
  <si>
    <t>Acties</t>
  </si>
  <si>
    <t>Resterend</t>
  </si>
  <si>
    <t>Samenvatting huidige situatie</t>
  </si>
  <si>
    <t>Samenvatting na besparingen</t>
  </si>
  <si>
    <t>Groene beleggingen belast</t>
  </si>
  <si>
    <t xml:space="preserve">Groene beleggingen </t>
  </si>
  <si>
    <t>Groene beleggingen</t>
  </si>
  <si>
    <t>Beleggingen en andere bezittingen (excl groen)</t>
  </si>
  <si>
    <t>Situatie na besparingen box 3</t>
  </si>
  <si>
    <t>vermogen in box 3 verlaagd</t>
  </si>
  <si>
    <t>Belastbare schulden</t>
  </si>
  <si>
    <t>Belastbare groene beleggingen</t>
  </si>
  <si>
    <t>Overige informatie</t>
  </si>
  <si>
    <t>Bij het storten op een lijfrente rekening (pensioensparen/pensioenbeleggen) verplaats je je inkomen van box 3 naar box 1. Je betaalt in box 3 geen vermogensheffing meer en in box 1 heb je een aftrekpost op de inkomstenbelasting</t>
  </si>
  <si>
    <t>Na een agio storting in je BV betaal je geen box 3 belasting meer. Je gaat wel vennootschapsbelasting betalen over het rendement</t>
  </si>
  <si>
    <t>7.</t>
  </si>
  <si>
    <t>Overig</t>
  </si>
  <si>
    <t>8.</t>
  </si>
  <si>
    <t>Hypotheek naar box 3</t>
  </si>
  <si>
    <t>Je huidige situatie in box 3</t>
  </si>
  <si>
    <t>Hypotheek aflossen</t>
  </si>
  <si>
    <t>Als je extra aflost op je hypotheek in box 1, verlaag je je vermogen in box 3</t>
  </si>
  <si>
    <t>bank- en spaartegoeden in Nederland</t>
  </si>
  <si>
    <t>bank- en spaartegoeden buiten Nederland</t>
  </si>
  <si>
    <t>contant geld dat boven de vrijstelling uitkomt</t>
  </si>
  <si>
    <t>premiedepots</t>
  </si>
  <si>
    <t>het niet vrijgesteld deel van uw groene spaartegoeden</t>
  </si>
  <si>
    <t>uw aandeel in het vermogen van een 'vereniging van eigenaren (VvE)</t>
  </si>
  <si>
    <t>Geld dat op een derdenrekening van een notaris of gerechtsdeurwaarder staat</t>
  </si>
  <si>
    <t>aandelen, obligaties, effecten en andere beleggingen</t>
  </si>
  <si>
    <t>het niet vrijgestelde deel van uw groene beleggingen</t>
  </si>
  <si>
    <t>overige vorderingen (behalve vorderingen tussen fiscale partners of tussen ouders en minderjarige kinderen)</t>
  </si>
  <si>
    <t>een 2e woning in Nederland</t>
  </si>
  <si>
    <t>een 2e woning buiten Nederland</t>
  </si>
  <si>
    <t>een woning die u verhuurt</t>
  </si>
  <si>
    <t>overige onroerende zaken</t>
  </si>
  <si>
    <t>cryptovaluta</t>
  </si>
  <si>
    <t>een lot waarop een prijs is gevallen</t>
  </si>
  <si>
    <t>schulden voor bijvoorbeeld een auto of een vakantie</t>
  </si>
  <si>
    <t>negatief saldo op een bankrekening</t>
  </si>
  <si>
    <t>schulden voor de financiering van aandelen, obligaties, effecten en andere beleggingen</t>
  </si>
  <si>
    <t>schulden voor een 2e woning of overige onroerende zaken</t>
  </si>
  <si>
    <t>(hypotheek)schulden die u niet in box 1 mag aftrekken</t>
  </si>
  <si>
    <t>een bedrag van levenlanglerenkrediet dat u moet terugbetalen</t>
  </si>
  <si>
    <t>erfbelasting</t>
  </si>
  <si>
    <t>een schuld door een schenking op papier (behalve de schuld tussen fiscale partners of tussen ouders en minderjarige kinderen)</t>
  </si>
  <si>
    <t>Meer weten of meteen besparingen in gang zetten? Neem contact met me op!</t>
  </si>
  <si>
    <t>Telefoon: 033-3037709</t>
  </si>
  <si>
    <t>Email: david@personalwealth.nl</t>
  </si>
  <si>
    <t>Besparen door schulden in box 3 te verhogen</t>
  </si>
  <si>
    <t>In sommige gevallen is het mogelijk je hypotheek te verplaatsen van box 1 naar box 3. Kan interessant zijn als je een heel lage hypotheekrente hebt en weinig hypotheekrenteaftrek krijgt</t>
  </si>
  <si>
    <t>Investeren in vastgoed</t>
  </si>
  <si>
    <t>Door te investeren in vastgoed met een fors lagere WOZ waarde dan de marktwaarde kan je mogelijk meer lenen dan de WOZ waarde. Per saldo gaat je vermogen in box 3 dan omlaag</t>
  </si>
  <si>
    <t>Besparen door vermogen in box 3 te verlagen</t>
  </si>
  <si>
    <t>Vul  negatieve bedragen in</t>
  </si>
  <si>
    <t>Vul positieve bedragen in</t>
  </si>
  <si>
    <t>Je kan tot 1,5 miljoen per jaar belastingvrij geven aan een goed doel met ANBI status. Je krijgt ook nog aftrek op de inkomstenbelasting</t>
  </si>
  <si>
    <t>In 2025 kan je aan elk kind belagstingvrij € 6713,- schenken. Tot je kind 18 is telt dit wel mee bij jouw vermogen</t>
  </si>
  <si>
    <t xml:space="preserve">Als je woning in box 1 zit en je investeert in je woning gaat je geld weg uit box 3 </t>
  </si>
  <si>
    <t>Forfaitaire rendementen</t>
  </si>
  <si>
    <t>Heffingsvrij vermogen nieuw</t>
  </si>
  <si>
    <t>Met fiscaal partner</t>
  </si>
  <si>
    <t>Stijging</t>
  </si>
  <si>
    <t>Delta bespaard</t>
  </si>
  <si>
    <t>belasting bespaard</t>
  </si>
  <si>
    <t>Aan dit document kan op geen enkele manier rechten worden ontleend</t>
  </si>
  <si>
    <t>Deze rekentool geeft een sterk vereenvoudigde weergave van de werkelijkheid, zonder met alle aspecten rekening te houden</t>
  </si>
  <si>
    <t>Voor professioneel advies is het verstandig een expert te raadplegen</t>
  </si>
  <si>
    <t>Voor bespariing</t>
  </si>
  <si>
    <t>Na actie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</si>
</sst>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_ ;_ * \-#,##0_ ;_ * &quot;-&quot;??_ ;_ @_ "/>
  </numFmts>
  <fonts count="1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4"/>
      <color theme="1"/>
      <name val="Aptos Narrow"/>
      <family val="2"/>
      <scheme val="minor"/>
    </font>
    <font>
      <i/>
      <sz val="14"/>
      <color theme="1"/>
      <name val="Aptos Narrow"/>
      <family val="2"/>
      <scheme val="minor"/>
    </font>
    <font>
      <b/>
      <sz val="18"/>
      <color theme="0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0891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3E6C7B"/>
        <bgColor indexed="64"/>
      </patternFill>
    </fill>
    <fill>
      <patternFill patternType="solid">
        <fgColor theme="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2" fillId="2" borderId="1" xfId="0" applyFont="1" applyFill="1" applyBorder="1"/>
    <xf numFmtId="0" fontId="2" fillId="4" borderId="1" xfId="0" applyFont="1" applyFill="1" applyBorder="1"/>
    <xf numFmtId="164" fontId="0" fillId="0" borderId="1" xfId="0" applyNumberFormat="1" applyBorder="1"/>
    <xf numFmtId="164" fontId="0" fillId="0" borderId="0" xfId="0" applyNumberFormat="1"/>
    <xf numFmtId="0" fontId="2" fillId="5" borderId="1" xfId="0" applyFont="1" applyFill="1" applyBorder="1"/>
    <xf numFmtId="0" fontId="2" fillId="4" borderId="0" xfId="0" applyFont="1" applyFill="1"/>
    <xf numFmtId="10" fontId="0" fillId="0" borderId="0" xfId="0" applyNumberFormat="1"/>
    <xf numFmtId="164" fontId="4" fillId="2" borderId="1" xfId="0" applyNumberFormat="1" applyFont="1" applyFill="1" applyBorder="1"/>
    <xf numFmtId="0" fontId="3" fillId="0" borderId="0" xfId="0" applyFont="1"/>
    <xf numFmtId="0" fontId="5" fillId="0" borderId="0" xfId="0" applyFont="1"/>
    <xf numFmtId="0" fontId="2" fillId="0" borderId="0" xfId="0" applyFont="1"/>
    <xf numFmtId="164" fontId="2" fillId="4" borderId="1" xfId="0" applyNumberFormat="1" applyFont="1" applyFill="1" applyBorder="1"/>
    <xf numFmtId="164" fontId="2" fillId="2" borderId="1" xfId="0" applyNumberFormat="1" applyFont="1" applyFill="1" applyBorder="1"/>
    <xf numFmtId="0" fontId="6" fillId="0" borderId="0" xfId="0" applyFont="1"/>
    <xf numFmtId="10" fontId="0" fillId="0" borderId="1" xfId="1" applyNumberFormat="1" applyFont="1" applyBorder="1"/>
    <xf numFmtId="0" fontId="7" fillId="2" borderId="2" xfId="0" applyFont="1" applyFill="1" applyBorder="1"/>
    <xf numFmtId="0" fontId="4" fillId="2" borderId="3" xfId="0" applyFont="1" applyFill="1" applyBorder="1"/>
    <xf numFmtId="10" fontId="0" fillId="0" borderId="1" xfId="0" applyNumberFormat="1" applyBorder="1"/>
    <xf numFmtId="0" fontId="3" fillId="0" borderId="0" xfId="0" applyFont="1" applyAlignment="1">
      <alignment horizontal="center"/>
    </xf>
    <xf numFmtId="9" fontId="0" fillId="0" borderId="1" xfId="1" applyFont="1" applyBorder="1"/>
    <xf numFmtId="9" fontId="0" fillId="0" borderId="1" xfId="0" applyNumberFormat="1" applyBorder="1"/>
    <xf numFmtId="10" fontId="4" fillId="2" borderId="1" xfId="1" applyNumberFormat="1" applyFont="1" applyFill="1" applyBorder="1"/>
    <xf numFmtId="0" fontId="2" fillId="4" borderId="1" xfId="0" applyFont="1" applyFill="1" applyBorder="1" applyAlignment="1">
      <alignment vertical="top"/>
    </xf>
    <xf numFmtId="0" fontId="2" fillId="4" borderId="1" xfId="0" applyFont="1" applyFill="1" applyBorder="1" applyAlignment="1">
      <alignment vertical="top" wrapText="1"/>
    </xf>
    <xf numFmtId="164" fontId="0" fillId="3" borderId="1" xfId="0" applyNumberFormat="1" applyFill="1" applyBorder="1" applyProtection="1">
      <protection locked="0"/>
    </xf>
    <xf numFmtId="164" fontId="8" fillId="3" borderId="1" xfId="0" applyNumberFormat="1" applyFont="1" applyFill="1" applyBorder="1" applyAlignment="1" applyProtection="1">
      <alignment vertical="top"/>
      <protection locked="0"/>
    </xf>
    <xf numFmtId="0" fontId="9" fillId="0" borderId="1" xfId="0" applyFont="1" applyBorder="1" applyAlignment="1">
      <alignment horizontal="left" vertical="center" wrapText="1" indent="1"/>
    </xf>
    <xf numFmtId="0" fontId="7" fillId="2" borderId="4" xfId="0" applyFont="1" applyFill="1" applyBorder="1"/>
    <xf numFmtId="0" fontId="0" fillId="2" borderId="3" xfId="0" applyFill="1" applyBorder="1"/>
    <xf numFmtId="0" fontId="2" fillId="0" borderId="0" xfId="0" applyFont="1" applyAlignment="1">
      <alignment vertical="top" wrapText="1"/>
    </xf>
    <xf numFmtId="10" fontId="0" fillId="0" borderId="0" xfId="1" applyNumberFormat="1" applyFont="1" applyFill="1" applyBorder="1"/>
    <xf numFmtId="164" fontId="2" fillId="0" borderId="0" xfId="0" applyNumberFormat="1" applyFont="1"/>
    <xf numFmtId="9" fontId="0" fillId="0" borderId="0" xfId="1" applyFont="1" applyFill="1" applyBorder="1"/>
    <xf numFmtId="9" fontId="0" fillId="0" borderId="0" xfId="0" applyNumberFormat="1"/>
    <xf numFmtId="164" fontId="4" fillId="0" borderId="0" xfId="0" applyNumberFormat="1" applyFont="1"/>
    <xf numFmtId="10" fontId="4" fillId="0" borderId="0" xfId="1" applyNumberFormat="1" applyFont="1" applyFill="1" applyBorder="1"/>
    <xf numFmtId="0" fontId="2" fillId="5" borderId="1" xfId="0" applyFont="1" applyFill="1" applyBorder="1" applyAlignment="1">
      <alignment horizontal="right"/>
    </xf>
    <xf numFmtId="0" fontId="2" fillId="0" borderId="0" xfId="0" applyFont="1" applyAlignment="1">
      <alignment horizontal="right"/>
    </xf>
    <xf numFmtId="164" fontId="10" fillId="0" borderId="1" xfId="0" applyNumberFormat="1" applyFont="1" applyBorder="1"/>
    <xf numFmtId="9" fontId="10" fillId="0" borderId="1" xfId="0" applyNumberFormat="1" applyFon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5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10" fontId="0" fillId="0" borderId="0" xfId="1" applyNumberFormat="1" applyFont="1"/>
    <xf numFmtId="0" fontId="2" fillId="4" borderId="0" xfId="0" applyFont="1" applyFill="1" applyAlignment="1">
      <alignment horizontal="left" vertical="top" wrapText="1"/>
    </xf>
    <xf numFmtId="0" fontId="7" fillId="2" borderId="5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</cellXfs>
  <cellStyles count="2">
    <cellStyle name="Procent" xfId="1" builtinId="5"/>
    <cellStyle name="Standaard" xfId="0" builtinId="0"/>
  </cellStyles>
  <dxfs count="0"/>
  <tableStyles count="0" defaultTableStyle="TableStyleMedium2" defaultPivotStyle="PivotStyleLight16"/>
  <colors>
    <mruColors>
      <color rgb="FFF08910"/>
      <color rgb="FF3E6C7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461597</xdr:colOff>
      <xdr:row>1</xdr:row>
      <xdr:rowOff>22311</xdr:rowOff>
    </xdr:from>
    <xdr:to>
      <xdr:col>3</xdr:col>
      <xdr:colOff>2522484</xdr:colOff>
      <xdr:row>5</xdr:row>
      <xdr:rowOff>53694</xdr:rowOff>
    </xdr:to>
    <xdr:pic>
      <xdr:nvPicPr>
        <xdr:cNvPr id="8" name="Afbeelding 7">
          <a:extLst>
            <a:ext uri="{FF2B5EF4-FFF2-40B4-BE49-F238E27FC236}">
              <a16:creationId xmlns:a16="http://schemas.microsoft.com/office/drawing/2014/main" id="{9C10FA14-7E34-2116-52FF-8405102CDE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1597" y="212811"/>
          <a:ext cx="2671801" cy="793383"/>
        </a:xfrm>
        <a:prstGeom prst="rect">
          <a:avLst/>
        </a:prstGeom>
      </xdr:spPr>
    </xdr:pic>
    <xdr:clientData/>
  </xdr:twoCellAnchor>
  <xdr:twoCellAnchor editAs="oneCell">
    <xdr:from>
      <xdr:col>4</xdr:col>
      <xdr:colOff>571004</xdr:colOff>
      <xdr:row>0</xdr:row>
      <xdr:rowOff>174844</xdr:rowOff>
    </xdr:from>
    <xdr:to>
      <xdr:col>5</xdr:col>
      <xdr:colOff>762363</xdr:colOff>
      <xdr:row>6</xdr:row>
      <xdr:rowOff>620</xdr:rowOff>
    </xdr:to>
    <xdr:pic>
      <xdr:nvPicPr>
        <xdr:cNvPr id="9" name="Afbeelding 8" descr="profielafbeelding">
          <a:extLst>
            <a:ext uri="{FF2B5EF4-FFF2-40B4-BE49-F238E27FC236}">
              <a16:creationId xmlns:a16="http://schemas.microsoft.com/office/drawing/2014/main" id="{7F4F3420-8094-4209-22AB-A493053BE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78832" y="174844"/>
          <a:ext cx="972702" cy="968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183172</xdr:colOff>
      <xdr:row>35</xdr:row>
      <xdr:rowOff>21981</xdr:rowOff>
    </xdr:from>
    <xdr:to>
      <xdr:col>9</xdr:col>
      <xdr:colOff>554934</xdr:colOff>
      <xdr:row>39</xdr:row>
      <xdr:rowOff>161192</xdr:rowOff>
    </xdr:to>
    <xdr:sp macro="" textlink="">
      <xdr:nvSpPr>
        <xdr:cNvPr id="2" name="Tekstballon: ovaal 1">
          <a:extLst>
            <a:ext uri="{FF2B5EF4-FFF2-40B4-BE49-F238E27FC236}">
              <a16:creationId xmlns:a16="http://schemas.microsoft.com/office/drawing/2014/main" id="{5A2B150D-D5C5-E791-A400-BE1E852C3294}"/>
            </a:ext>
          </a:extLst>
        </xdr:cNvPr>
        <xdr:cNvSpPr/>
      </xdr:nvSpPr>
      <xdr:spPr>
        <a:xfrm>
          <a:off x="5253403" y="6916616"/>
          <a:ext cx="2723704" cy="901211"/>
        </a:xfrm>
        <a:prstGeom prst="wedgeEllipseCallout">
          <a:avLst>
            <a:gd name="adj1" fmla="val -42585"/>
            <a:gd name="adj2" fmla="val -85621"/>
          </a:avLst>
        </a:prstGeom>
        <a:solidFill>
          <a:schemeClr val="tx2">
            <a:lumMod val="10000"/>
            <a:lumOff val="9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nl-NL" sz="1100" b="1">
              <a:solidFill>
                <a:sysClr val="windowText" lastClr="000000"/>
              </a:solidFill>
            </a:rPr>
            <a:t>Hier wordt jouw</a:t>
          </a:r>
          <a:r>
            <a:rPr lang="nl-NL" sz="1100" b="1" baseline="0">
              <a:solidFill>
                <a:sysClr val="windowText" lastClr="000000"/>
              </a:solidFill>
            </a:rPr>
            <a:t> stijging in box 3 belasting zichtbaar</a:t>
          </a:r>
          <a:endParaRPr lang="nl-NL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13</xdr:col>
      <xdr:colOff>115957</xdr:colOff>
      <xdr:row>36</xdr:row>
      <xdr:rowOff>74543</xdr:rowOff>
    </xdr:from>
    <xdr:to>
      <xdr:col>15</xdr:col>
      <xdr:colOff>803413</xdr:colOff>
      <xdr:row>43</xdr:row>
      <xdr:rowOff>16566</xdr:rowOff>
    </xdr:to>
    <xdr:sp macro="" textlink="">
      <xdr:nvSpPr>
        <xdr:cNvPr id="3" name="Tekstballon: ovaal 2">
          <a:extLst>
            <a:ext uri="{FF2B5EF4-FFF2-40B4-BE49-F238E27FC236}">
              <a16:creationId xmlns:a16="http://schemas.microsoft.com/office/drawing/2014/main" id="{3E215E20-989E-4B3D-AE3E-FE31DC8A14F7}"/>
            </a:ext>
          </a:extLst>
        </xdr:cNvPr>
        <xdr:cNvSpPr/>
      </xdr:nvSpPr>
      <xdr:spPr>
        <a:xfrm>
          <a:off x="12697240" y="5955195"/>
          <a:ext cx="2435086" cy="1374914"/>
        </a:xfrm>
        <a:prstGeom prst="wedgeEllipseCallout">
          <a:avLst>
            <a:gd name="adj1" fmla="val -47275"/>
            <a:gd name="adj2" fmla="val -92973"/>
          </a:avLst>
        </a:prstGeom>
        <a:solidFill>
          <a:schemeClr val="tx2">
            <a:lumMod val="10000"/>
            <a:lumOff val="9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nl-NL" sz="1100" b="1">
              <a:solidFill>
                <a:sysClr val="windowText" lastClr="000000"/>
              </a:solidFill>
            </a:rPr>
            <a:t>Hier wordt je box 3 belasting zichtbaar na het uitvoeren van acties in het tabblad "belasting</a:t>
          </a:r>
          <a:r>
            <a:rPr lang="nl-NL" sz="1100" b="1" baseline="0">
              <a:solidFill>
                <a:sysClr val="windowText" lastClr="000000"/>
              </a:solidFill>
            </a:rPr>
            <a:t> besparen"</a:t>
          </a:r>
          <a:r>
            <a:rPr lang="nl-NL" sz="1100" b="1">
              <a:solidFill>
                <a:sysClr val="windowText" lastClr="000000"/>
              </a:solidFill>
            </a:rPr>
            <a:t> </a:t>
          </a:r>
        </a:p>
      </xdr:txBody>
    </xdr:sp>
    <xdr:clientData/>
  </xdr:twoCellAnchor>
  <xdr:twoCellAnchor>
    <xdr:from>
      <xdr:col>6</xdr:col>
      <xdr:colOff>5383</xdr:colOff>
      <xdr:row>18</xdr:row>
      <xdr:rowOff>140804</xdr:rowOff>
    </xdr:from>
    <xdr:to>
      <xdr:col>8</xdr:col>
      <xdr:colOff>670891</xdr:colOff>
      <xdr:row>22</xdr:row>
      <xdr:rowOff>82826</xdr:rowOff>
    </xdr:to>
    <xdr:sp macro="" textlink="">
      <xdr:nvSpPr>
        <xdr:cNvPr id="4" name="Tekstballon: ovaal 3">
          <a:extLst>
            <a:ext uri="{FF2B5EF4-FFF2-40B4-BE49-F238E27FC236}">
              <a16:creationId xmlns:a16="http://schemas.microsoft.com/office/drawing/2014/main" id="{70FC41F3-6393-4FC6-8157-C8DDE8E43066}"/>
            </a:ext>
          </a:extLst>
        </xdr:cNvPr>
        <xdr:cNvSpPr/>
      </xdr:nvSpPr>
      <xdr:spPr>
        <a:xfrm>
          <a:off x="5074340" y="3694043"/>
          <a:ext cx="2222638" cy="704022"/>
        </a:xfrm>
        <a:prstGeom prst="wedgeEllipseCallout">
          <a:avLst>
            <a:gd name="adj1" fmla="val -64383"/>
            <a:gd name="adj2" fmla="val -63439"/>
          </a:avLst>
        </a:prstGeom>
        <a:solidFill>
          <a:schemeClr val="tx2">
            <a:lumMod val="10000"/>
            <a:lumOff val="9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nl-NL" sz="1100" b="1">
              <a:solidFill>
                <a:sysClr val="windowText" lastClr="000000"/>
              </a:solidFill>
            </a:rPr>
            <a:t>Vul de gele cellen in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2CF9D9-8416-4279-9817-F374A595F211}">
  <dimension ref="A2:W89"/>
  <sheetViews>
    <sheetView showGridLines="0" showRowColHeaders="0" tabSelected="1" topLeftCell="C1" zoomScale="115" zoomScaleNormal="115" workbookViewId="0">
      <selection activeCell="E21" sqref="E21"/>
    </sheetView>
  </sheetViews>
  <sheetFormatPr defaultRowHeight="15" x14ac:dyDescent="0.25"/>
  <cols>
    <col min="1" max="2" width="9.140625" hidden="1" customWidth="1"/>
    <col min="3" max="3" width="9.140625" customWidth="1"/>
    <col min="4" max="4" width="43.42578125" customWidth="1"/>
    <col min="5" max="10" width="11.7109375" customWidth="1"/>
    <col min="11" max="11" width="43.42578125" bestFit="1" customWidth="1"/>
    <col min="12" max="15" width="11.7109375" customWidth="1"/>
    <col min="16" max="17" width="13.28515625" customWidth="1"/>
  </cols>
  <sheetData>
    <row r="2" spans="4:17" ht="15" customHeight="1" x14ac:dyDescent="0.25">
      <c r="J2" s="51" t="s">
        <v>98</v>
      </c>
      <c r="K2" s="51"/>
      <c r="L2" s="31"/>
      <c r="M2" s="31"/>
      <c r="N2" s="31"/>
      <c r="O2" s="31"/>
    </row>
    <row r="3" spans="4:17" x14ac:dyDescent="0.25">
      <c r="J3" s="51"/>
      <c r="K3" s="51"/>
      <c r="L3" s="31"/>
      <c r="M3" s="31"/>
      <c r="N3" s="31"/>
      <c r="O3" s="31"/>
    </row>
    <row r="4" spans="4:17" x14ac:dyDescent="0.25">
      <c r="J4" s="51"/>
      <c r="K4" s="51"/>
      <c r="L4" s="31"/>
      <c r="M4" s="31"/>
      <c r="N4" s="31"/>
      <c r="O4" s="31"/>
    </row>
    <row r="5" spans="4:17" x14ac:dyDescent="0.25">
      <c r="J5" s="7" t="s">
        <v>99</v>
      </c>
      <c r="K5" s="7"/>
      <c r="L5" s="12"/>
      <c r="M5" s="12"/>
      <c r="N5" s="12"/>
      <c r="O5" s="12"/>
    </row>
    <row r="6" spans="4:17" x14ac:dyDescent="0.25">
      <c r="J6" s="7" t="s">
        <v>100</v>
      </c>
      <c r="K6" s="7"/>
      <c r="L6" s="12"/>
      <c r="M6" s="12"/>
      <c r="N6" s="12"/>
      <c r="O6" s="12"/>
    </row>
    <row r="7" spans="4:17" x14ac:dyDescent="0.25">
      <c r="J7" s="12"/>
      <c r="K7" s="12"/>
      <c r="L7" s="12"/>
      <c r="M7" s="12"/>
      <c r="N7" s="12"/>
      <c r="O7" s="12"/>
    </row>
    <row r="8" spans="4:17" x14ac:dyDescent="0.25">
      <c r="D8" s="42" t="s">
        <v>117</v>
      </c>
      <c r="E8" s="43"/>
      <c r="F8" s="43"/>
      <c r="G8" s="43"/>
      <c r="H8" s="43"/>
      <c r="I8" s="43"/>
      <c r="J8" s="43"/>
      <c r="K8" s="43"/>
      <c r="L8" s="44"/>
      <c r="M8" s="12"/>
      <c r="N8" s="12"/>
      <c r="O8" s="12"/>
    </row>
    <row r="9" spans="4:17" x14ac:dyDescent="0.25">
      <c r="D9" s="45" t="s">
        <v>118</v>
      </c>
      <c r="L9" s="46"/>
      <c r="M9" s="12"/>
      <c r="N9" s="12"/>
      <c r="O9" s="12"/>
    </row>
    <row r="10" spans="4:17" ht="15.75" thickBot="1" x14ac:dyDescent="0.3">
      <c r="D10" s="47" t="s">
        <v>119</v>
      </c>
      <c r="E10" s="48"/>
      <c r="F10" s="48"/>
      <c r="G10" s="48"/>
      <c r="H10" s="48"/>
      <c r="I10" s="48"/>
      <c r="J10" s="48"/>
      <c r="K10" s="48"/>
      <c r="L10" s="49"/>
      <c r="M10" s="12"/>
      <c r="N10" s="12"/>
      <c r="O10" s="12"/>
    </row>
    <row r="11" spans="4:17" x14ac:dyDescent="0.25">
      <c r="J11" s="12"/>
      <c r="K11" s="12"/>
      <c r="L11" s="12"/>
      <c r="M11" s="12"/>
      <c r="N11" s="12"/>
      <c r="O11" s="12"/>
    </row>
    <row r="14" spans="4:17" ht="24" x14ac:dyDescent="0.4">
      <c r="D14" s="17" t="s">
        <v>71</v>
      </c>
      <c r="E14" s="18"/>
      <c r="K14" s="17" t="s">
        <v>60</v>
      </c>
      <c r="L14" s="18"/>
      <c r="P14" s="52" t="s">
        <v>115</v>
      </c>
      <c r="Q14" s="53"/>
    </row>
    <row r="17" spans="4:23" x14ac:dyDescent="0.25">
      <c r="D17" s="3" t="s">
        <v>9</v>
      </c>
      <c r="E17" s="26" t="s">
        <v>27</v>
      </c>
      <c r="F17" t="s">
        <v>28</v>
      </c>
      <c r="K17" s="12"/>
      <c r="L17" s="5"/>
    </row>
    <row r="19" spans="4:23" x14ac:dyDescent="0.25">
      <c r="D19" s="6" t="s">
        <v>7</v>
      </c>
      <c r="E19" s="6"/>
      <c r="K19" s="6" t="s">
        <v>7</v>
      </c>
      <c r="L19" s="6"/>
      <c r="P19" s="6">
        <v>2025</v>
      </c>
      <c r="Q19" s="6">
        <v>2026</v>
      </c>
    </row>
    <row r="20" spans="4:23" x14ac:dyDescent="0.25">
      <c r="D20" s="3" t="s">
        <v>0</v>
      </c>
      <c r="E20" s="26">
        <v>1</v>
      </c>
      <c r="F20" t="s">
        <v>6</v>
      </c>
      <c r="K20" s="3" t="s">
        <v>0</v>
      </c>
      <c r="L20" s="13">
        <f>'HV nieuw'!F13</f>
        <v>1</v>
      </c>
      <c r="P20" s="13">
        <f>L20-E20</f>
        <v>0</v>
      </c>
      <c r="Q20" s="13">
        <f>P20</f>
        <v>0</v>
      </c>
    </row>
    <row r="21" spans="4:23" x14ac:dyDescent="0.25">
      <c r="D21" s="3" t="s">
        <v>59</v>
      </c>
      <c r="E21" s="26"/>
      <c r="F21" t="s">
        <v>6</v>
      </c>
      <c r="K21" s="3" t="s">
        <v>59</v>
      </c>
      <c r="L21" s="13">
        <f>'HV nieuw'!F14</f>
        <v>0</v>
      </c>
      <c r="P21" s="13">
        <f t="shared" ref="P21:P24" si="0">L21-E21</f>
        <v>0</v>
      </c>
      <c r="Q21" s="13">
        <f t="shared" ref="Q21:Q24" si="1">P21</f>
        <v>0</v>
      </c>
    </row>
    <row r="22" spans="4:23" x14ac:dyDescent="0.25">
      <c r="D22" s="3" t="s">
        <v>57</v>
      </c>
      <c r="E22" s="26"/>
      <c r="F22" t="s">
        <v>6</v>
      </c>
      <c r="K22" s="3" t="s">
        <v>58</v>
      </c>
      <c r="L22" s="13">
        <f>Blad5!E8</f>
        <v>0</v>
      </c>
      <c r="P22" s="13">
        <f t="shared" si="0"/>
        <v>0</v>
      </c>
      <c r="Q22" s="13">
        <f t="shared" si="1"/>
        <v>0</v>
      </c>
      <c r="W22" s="12"/>
    </row>
    <row r="23" spans="4:23" x14ac:dyDescent="0.25">
      <c r="D23" s="3" t="s">
        <v>3</v>
      </c>
      <c r="E23" s="26"/>
      <c r="F23" t="s">
        <v>6</v>
      </c>
      <c r="K23" s="3" t="s">
        <v>3</v>
      </c>
      <c r="L23" s="13">
        <f>Blad5!E11</f>
        <v>0</v>
      </c>
      <c r="P23" s="13">
        <f t="shared" si="0"/>
        <v>0</v>
      </c>
      <c r="Q23" s="13">
        <f t="shared" si="1"/>
        <v>0</v>
      </c>
      <c r="W23" s="12"/>
    </row>
    <row r="24" spans="4:23" s="10" customFormat="1" x14ac:dyDescent="0.25">
      <c r="D24" s="2" t="s">
        <v>30</v>
      </c>
      <c r="E24" s="14">
        <f>E20+E21+E22-E23</f>
        <v>1</v>
      </c>
      <c r="K24" s="2" t="s">
        <v>30</v>
      </c>
      <c r="L24" s="14">
        <f>L20+L21+L22-L23</f>
        <v>1</v>
      </c>
      <c r="P24" s="14">
        <f t="shared" si="0"/>
        <v>0</v>
      </c>
      <c r="Q24" s="14">
        <f t="shared" si="1"/>
        <v>0</v>
      </c>
      <c r="W24" s="12"/>
    </row>
    <row r="25" spans="4:23" x14ac:dyDescent="0.25">
      <c r="E25" s="5"/>
      <c r="L25" s="5"/>
      <c r="W25" s="12"/>
    </row>
    <row r="26" spans="4:23" x14ac:dyDescent="0.25">
      <c r="E26" s="5"/>
      <c r="L26" s="5"/>
      <c r="W26" s="12"/>
    </row>
    <row r="27" spans="4:23" x14ac:dyDescent="0.25">
      <c r="E27" s="5"/>
      <c r="L27" s="5"/>
      <c r="W27" s="12"/>
    </row>
    <row r="28" spans="4:23" ht="18.75" x14ac:dyDescent="0.3">
      <c r="D28" s="15" t="s">
        <v>54</v>
      </c>
      <c r="K28" s="15" t="s">
        <v>55</v>
      </c>
    </row>
    <row r="29" spans="4:23" ht="18.75" x14ac:dyDescent="0.3">
      <c r="D29" s="15"/>
      <c r="K29" s="15"/>
    </row>
    <row r="30" spans="4:23" x14ac:dyDescent="0.25">
      <c r="E30" s="6">
        <v>2025</v>
      </c>
      <c r="F30" s="6">
        <v>2026</v>
      </c>
      <c r="G30" s="38" t="s">
        <v>114</v>
      </c>
      <c r="L30" s="6">
        <v>2025</v>
      </c>
      <c r="M30" s="6">
        <v>2026</v>
      </c>
      <c r="N30" s="38" t="s">
        <v>114</v>
      </c>
      <c r="O30" s="39"/>
      <c r="P30" s="6">
        <v>2025</v>
      </c>
      <c r="Q30" s="6">
        <v>2026</v>
      </c>
    </row>
    <row r="31" spans="4:23" x14ac:dyDescent="0.25">
      <c r="D31" s="3" t="s">
        <v>29</v>
      </c>
      <c r="E31" s="4">
        <f>E24</f>
        <v>1</v>
      </c>
      <c r="F31" s="4">
        <f>E31</f>
        <v>1</v>
      </c>
      <c r="G31" s="4">
        <f>F31-E31</f>
        <v>0</v>
      </c>
      <c r="K31" s="3" t="s">
        <v>29</v>
      </c>
      <c r="L31" s="4">
        <f>L24</f>
        <v>1</v>
      </c>
      <c r="M31" s="4">
        <f>L24</f>
        <v>1</v>
      </c>
      <c r="N31" s="4">
        <f>M31-L31</f>
        <v>0</v>
      </c>
      <c r="P31" s="4">
        <f>L31-E31</f>
        <v>0</v>
      </c>
      <c r="Q31" s="4">
        <f>M31-F31</f>
        <v>0</v>
      </c>
      <c r="R31" t="s">
        <v>61</v>
      </c>
    </row>
    <row r="32" spans="4:23" x14ac:dyDescent="0.25">
      <c r="D32" s="3" t="s">
        <v>24</v>
      </c>
      <c r="E32" s="4">
        <f>E73</f>
        <v>0</v>
      </c>
      <c r="F32" s="4">
        <f>F73</f>
        <v>0</v>
      </c>
      <c r="G32" s="40">
        <f>F32-E32</f>
        <v>0</v>
      </c>
      <c r="K32" s="3" t="s">
        <v>24</v>
      </c>
      <c r="L32" s="4">
        <f>L73</f>
        <v>0</v>
      </c>
      <c r="M32" s="4">
        <f>M73</f>
        <v>0</v>
      </c>
      <c r="N32" s="4">
        <f>M32-L32</f>
        <v>0</v>
      </c>
      <c r="P32" s="14">
        <f>E32-L32</f>
        <v>0</v>
      </c>
      <c r="Q32" s="14">
        <f>F32-M32</f>
        <v>0</v>
      </c>
      <c r="R32" t="s">
        <v>116</v>
      </c>
    </row>
    <row r="33" spans="4:17" x14ac:dyDescent="0.25">
      <c r="D33" s="3" t="s">
        <v>25</v>
      </c>
      <c r="E33" s="16">
        <f>E32/E31</f>
        <v>0</v>
      </c>
      <c r="F33" s="19">
        <f>F74</f>
        <v>0</v>
      </c>
      <c r="G33" s="41" t="e">
        <f>F32/E32-1</f>
        <v>#DIV/0!</v>
      </c>
      <c r="K33" s="3" t="s">
        <v>25</v>
      </c>
      <c r="L33" s="16">
        <f>L32/L31</f>
        <v>0</v>
      </c>
      <c r="M33" s="16">
        <f>M32/M31</f>
        <v>0</v>
      </c>
      <c r="N33" s="22" t="e">
        <f>M32/L32-1</f>
        <v>#DIV/0!</v>
      </c>
      <c r="P33" s="19"/>
      <c r="Q33" s="19"/>
    </row>
    <row r="42" spans="4:17" ht="18.75" x14ac:dyDescent="0.3">
      <c r="D42" s="11" t="s">
        <v>33</v>
      </c>
      <c r="K42" s="11" t="s">
        <v>33</v>
      </c>
    </row>
    <row r="43" spans="4:17" ht="18.75" x14ac:dyDescent="0.3">
      <c r="D43" s="11"/>
      <c r="K43" s="11"/>
    </row>
    <row r="44" spans="4:17" ht="15" customHeight="1" x14ac:dyDescent="0.25">
      <c r="D44" s="6" t="s">
        <v>111</v>
      </c>
      <c r="E44" s="6">
        <v>2025</v>
      </c>
      <c r="F44" s="6">
        <v>2026</v>
      </c>
      <c r="G44" s="12"/>
      <c r="K44" s="6" t="s">
        <v>111</v>
      </c>
      <c r="L44" s="6">
        <v>2025</v>
      </c>
      <c r="M44" s="6">
        <v>2026</v>
      </c>
      <c r="N44" s="12"/>
      <c r="O44" s="12"/>
    </row>
    <row r="45" spans="4:17" ht="15" customHeight="1" x14ac:dyDescent="0.25">
      <c r="D45" s="3" t="s">
        <v>0</v>
      </c>
      <c r="E45" s="16">
        <v>1.44E-2</v>
      </c>
      <c r="F45" s="16">
        <v>1.44E-2</v>
      </c>
      <c r="G45" s="32"/>
      <c r="K45" s="3" t="s">
        <v>0</v>
      </c>
      <c r="L45" s="16">
        <v>1.44E-2</v>
      </c>
      <c r="M45" s="16">
        <v>1.44E-2</v>
      </c>
      <c r="N45" s="32"/>
      <c r="O45" s="32"/>
    </row>
    <row r="46" spans="4:17" ht="15" customHeight="1" x14ac:dyDescent="0.25">
      <c r="D46" s="3" t="s">
        <v>13</v>
      </c>
      <c r="E46" s="16">
        <v>5.8799999999999998E-2</v>
      </c>
      <c r="F46" s="16">
        <v>7.7700000000000005E-2</v>
      </c>
      <c r="G46" s="32"/>
      <c r="H46" s="8"/>
      <c r="K46" s="3" t="s">
        <v>13</v>
      </c>
      <c r="L46" s="16">
        <v>5.8799999999999998E-2</v>
      </c>
      <c r="M46" s="16">
        <f>F46</f>
        <v>7.7700000000000005E-2</v>
      </c>
      <c r="N46" s="32"/>
      <c r="O46" s="32"/>
    </row>
    <row r="47" spans="4:17" ht="15" customHeight="1" x14ac:dyDescent="0.25">
      <c r="D47" s="3" t="s">
        <v>3</v>
      </c>
      <c r="E47" s="16">
        <v>2.6200000000000001E-2</v>
      </c>
      <c r="F47" s="16">
        <v>2.6200000000000001E-2</v>
      </c>
      <c r="G47" s="32"/>
      <c r="H47" s="8"/>
      <c r="K47" s="3" t="s">
        <v>3</v>
      </c>
      <c r="L47" s="16">
        <v>2.6200000000000001E-2</v>
      </c>
      <c r="M47" s="16">
        <v>2.6200000000000001E-2</v>
      </c>
      <c r="N47" s="32"/>
      <c r="O47" s="32"/>
    </row>
    <row r="48" spans="4:17" ht="18.75" x14ac:dyDescent="0.3">
      <c r="D48" s="11"/>
      <c r="K48" s="11"/>
    </row>
    <row r="49" spans="3:17" x14ac:dyDescent="0.25">
      <c r="H49" s="8"/>
      <c r="L49" s="5"/>
    </row>
    <row r="50" spans="3:17" x14ac:dyDescent="0.25">
      <c r="C50" s="20">
        <v>1</v>
      </c>
      <c r="D50" s="6" t="s">
        <v>12</v>
      </c>
      <c r="E50" s="6"/>
      <c r="F50" s="6"/>
      <c r="G50" s="12"/>
      <c r="K50" s="6" t="s">
        <v>12</v>
      </c>
      <c r="L50" s="6"/>
      <c r="M50" s="6"/>
      <c r="N50" s="12"/>
      <c r="O50" s="12"/>
    </row>
    <row r="51" spans="3:17" x14ac:dyDescent="0.25">
      <c r="D51" s="3" t="s">
        <v>0</v>
      </c>
      <c r="E51" s="4">
        <f>E20*E45</f>
        <v>1.44E-2</v>
      </c>
      <c r="F51" s="4">
        <f>E20*F45</f>
        <v>1.44E-2</v>
      </c>
      <c r="G51" s="5"/>
      <c r="H51" s="8"/>
      <c r="I51" s="8"/>
      <c r="K51" s="3" t="s">
        <v>0</v>
      </c>
      <c r="L51" s="4">
        <f>L20*E45</f>
        <v>1.44E-2</v>
      </c>
      <c r="M51" s="4">
        <f>L20*F45</f>
        <v>1.44E-2</v>
      </c>
      <c r="N51" s="5"/>
      <c r="O51" s="5"/>
      <c r="Q51" s="5"/>
    </row>
    <row r="52" spans="3:17" x14ac:dyDescent="0.25">
      <c r="D52" s="3" t="s">
        <v>13</v>
      </c>
      <c r="E52" s="4">
        <f>(E21+E83)*E46</f>
        <v>0</v>
      </c>
      <c r="F52" s="4">
        <f>(E21+F83)*F46</f>
        <v>0</v>
      </c>
      <c r="G52" s="5"/>
      <c r="H52" s="8"/>
      <c r="I52" s="8"/>
      <c r="K52" s="3" t="s">
        <v>13</v>
      </c>
      <c r="L52" s="4">
        <f>(L21+L83)*E46</f>
        <v>0</v>
      </c>
      <c r="M52" s="4">
        <f>(L21+M83)*F46</f>
        <v>0</v>
      </c>
      <c r="N52" s="5"/>
      <c r="O52" s="5"/>
    </row>
    <row r="53" spans="3:17" x14ac:dyDescent="0.25">
      <c r="D53" s="3" t="s">
        <v>3</v>
      </c>
      <c r="E53" s="4">
        <f>-E81*E47</f>
        <v>0</v>
      </c>
      <c r="F53" s="4">
        <f>-F81*F47</f>
        <v>0</v>
      </c>
      <c r="G53" s="5"/>
      <c r="H53" s="8"/>
      <c r="I53" s="8"/>
      <c r="K53" s="3" t="s">
        <v>3</v>
      </c>
      <c r="L53" s="4">
        <f>-L81*E47</f>
        <v>0</v>
      </c>
      <c r="M53" s="4">
        <f>-M81*F47</f>
        <v>0</v>
      </c>
      <c r="N53" s="5"/>
      <c r="O53" s="5"/>
    </row>
    <row r="54" spans="3:17" x14ac:dyDescent="0.25">
      <c r="D54" s="2" t="s">
        <v>31</v>
      </c>
      <c r="E54" s="14">
        <f>E51+E52+E53</f>
        <v>1.44E-2</v>
      </c>
      <c r="F54" s="14">
        <f>F51+F52+F53</f>
        <v>1.44E-2</v>
      </c>
      <c r="G54" s="33"/>
      <c r="K54" s="2" t="s">
        <v>31</v>
      </c>
      <c r="L54" s="14">
        <f>L51+L52+L53</f>
        <v>1.44E-2</v>
      </c>
      <c r="M54" s="14">
        <f>M51+M52+M53</f>
        <v>1.44E-2</v>
      </c>
      <c r="N54" s="33"/>
      <c r="O54" s="33"/>
      <c r="P54" s="5"/>
    </row>
    <row r="56" spans="3:17" x14ac:dyDescent="0.25">
      <c r="C56" s="20">
        <v>2</v>
      </c>
      <c r="D56" s="6" t="s">
        <v>32</v>
      </c>
      <c r="E56" s="6"/>
      <c r="F56" s="6"/>
      <c r="G56" s="12"/>
      <c r="K56" s="6" t="s">
        <v>32</v>
      </c>
      <c r="L56" s="6"/>
      <c r="M56" s="6"/>
      <c r="N56" s="12"/>
      <c r="O56" s="12"/>
    </row>
    <row r="57" spans="3:17" x14ac:dyDescent="0.25">
      <c r="D57" s="3" t="s">
        <v>14</v>
      </c>
      <c r="E57" s="4">
        <f>E20+E21+E22</f>
        <v>1</v>
      </c>
      <c r="F57" s="4">
        <f>E20+E21+E22</f>
        <v>1</v>
      </c>
      <c r="G57" s="5"/>
      <c r="K57" s="3" t="s">
        <v>14</v>
      </c>
      <c r="L57" s="4">
        <f>L20+L21+L22</f>
        <v>1</v>
      </c>
      <c r="M57" s="4">
        <f>L20+L21+L22</f>
        <v>1</v>
      </c>
      <c r="N57" s="5"/>
      <c r="O57" s="5"/>
    </row>
    <row r="58" spans="3:17" x14ac:dyDescent="0.25">
      <c r="D58" s="3" t="s">
        <v>5</v>
      </c>
      <c r="E58" s="4">
        <f>MAX(,E23-E80)</f>
        <v>0</v>
      </c>
      <c r="F58" s="4">
        <f>MAX(,E23-E80)</f>
        <v>0</v>
      </c>
      <c r="G58" s="5"/>
      <c r="K58" s="3" t="s">
        <v>5</v>
      </c>
      <c r="L58" s="4">
        <f>MAX(,L23-L80)</f>
        <v>0</v>
      </c>
      <c r="M58" s="4">
        <f>MAX(,L23-L80)</f>
        <v>0</v>
      </c>
      <c r="N58" s="5"/>
      <c r="O58" s="5"/>
    </row>
    <row r="59" spans="3:17" x14ac:dyDescent="0.25">
      <c r="D59" s="2" t="s">
        <v>15</v>
      </c>
      <c r="E59" s="14">
        <f>E57-E58</f>
        <v>1</v>
      </c>
      <c r="F59" s="14">
        <f>F57-F58</f>
        <v>1</v>
      </c>
      <c r="G59" s="33"/>
      <c r="K59" s="2" t="s">
        <v>15</v>
      </c>
      <c r="L59" s="14">
        <f>L57-L58</f>
        <v>1</v>
      </c>
      <c r="M59" s="14">
        <f>M57-M58</f>
        <v>1</v>
      </c>
      <c r="N59" s="33"/>
      <c r="O59" s="33"/>
    </row>
    <row r="60" spans="3:17" x14ac:dyDescent="0.25">
      <c r="D60" s="1"/>
      <c r="E60" s="1"/>
      <c r="F60" s="1"/>
    </row>
    <row r="61" spans="3:17" x14ac:dyDescent="0.25">
      <c r="C61" s="20">
        <v>3</v>
      </c>
      <c r="D61" s="6" t="s">
        <v>16</v>
      </c>
      <c r="E61" s="6"/>
      <c r="F61" s="6"/>
      <c r="G61" s="12"/>
      <c r="K61" s="6" t="s">
        <v>16</v>
      </c>
      <c r="L61" s="6"/>
      <c r="M61" s="6"/>
      <c r="N61" s="12"/>
      <c r="O61" s="12"/>
    </row>
    <row r="62" spans="3:17" x14ac:dyDescent="0.25">
      <c r="D62" s="7" t="s">
        <v>10</v>
      </c>
      <c r="E62" s="5">
        <f>E79</f>
        <v>57684</v>
      </c>
      <c r="F62" s="5">
        <f>F79</f>
        <v>51396</v>
      </c>
      <c r="G62" s="5"/>
      <c r="K62" s="3" t="s">
        <v>10</v>
      </c>
      <c r="L62" s="4">
        <f>L79</f>
        <v>57684</v>
      </c>
      <c r="M62" s="4">
        <f>M79</f>
        <v>51396</v>
      </c>
      <c r="N62" s="5"/>
      <c r="O62" s="5"/>
    </row>
    <row r="63" spans="3:17" x14ac:dyDescent="0.25">
      <c r="D63" s="2" t="s">
        <v>17</v>
      </c>
      <c r="E63" s="14">
        <f>MAX(0,(E59-E62))</f>
        <v>0</v>
      </c>
      <c r="F63" s="14">
        <f>MAX(0,(F59-F62))</f>
        <v>0</v>
      </c>
      <c r="G63" s="33"/>
      <c r="K63" s="2" t="s">
        <v>17</v>
      </c>
      <c r="L63" s="14">
        <f>MAX(0,L59-L62)</f>
        <v>0</v>
      </c>
      <c r="M63" s="14">
        <f>MAX(0,M59-M62)</f>
        <v>0</v>
      </c>
      <c r="N63" s="33"/>
      <c r="O63" s="33"/>
    </row>
    <row r="65" spans="1:15" x14ac:dyDescent="0.25">
      <c r="C65" s="20">
        <v>4</v>
      </c>
      <c r="D65" s="6" t="s">
        <v>18</v>
      </c>
      <c r="E65" s="6"/>
      <c r="F65" s="6"/>
      <c r="G65" s="12"/>
      <c r="K65" s="6" t="s">
        <v>18</v>
      </c>
      <c r="L65" s="6"/>
      <c r="M65" s="6"/>
      <c r="N65" s="12"/>
      <c r="O65" s="12"/>
    </row>
    <row r="66" spans="1:15" x14ac:dyDescent="0.25">
      <c r="D66" s="3" t="s">
        <v>19</v>
      </c>
      <c r="E66" s="21">
        <f>E63/E59</f>
        <v>0</v>
      </c>
      <c r="F66" s="21">
        <f>F63/F59</f>
        <v>0</v>
      </c>
      <c r="G66" s="34"/>
      <c r="K66" s="3" t="s">
        <v>19</v>
      </c>
      <c r="L66" s="21">
        <f>L63/L59</f>
        <v>0</v>
      </c>
      <c r="M66" s="21">
        <f>M63/M59</f>
        <v>0</v>
      </c>
      <c r="N66" s="34"/>
      <c r="O66" s="34"/>
    </row>
    <row r="67" spans="1:15" x14ac:dyDescent="0.25">
      <c r="D67" s="1"/>
      <c r="E67" s="1"/>
      <c r="F67" s="1"/>
    </row>
    <row r="68" spans="1:15" x14ac:dyDescent="0.25">
      <c r="C68" s="20">
        <v>5</v>
      </c>
      <c r="D68" s="6" t="s">
        <v>20</v>
      </c>
      <c r="E68" s="6"/>
      <c r="F68" s="6"/>
      <c r="G68" s="12"/>
      <c r="K68" s="6" t="s">
        <v>20</v>
      </c>
      <c r="L68" s="6"/>
      <c r="M68" s="6"/>
      <c r="N68" s="12"/>
      <c r="O68" s="12"/>
    </row>
    <row r="69" spans="1:15" x14ac:dyDescent="0.25">
      <c r="D69" s="3" t="s">
        <v>21</v>
      </c>
      <c r="E69" s="4">
        <f>E66*E54</f>
        <v>0</v>
      </c>
      <c r="F69" s="4">
        <f>F66*F54</f>
        <v>0</v>
      </c>
      <c r="G69" s="5"/>
      <c r="K69" s="3" t="s">
        <v>21</v>
      </c>
      <c r="L69" s="4">
        <f>L66*L54</f>
        <v>0</v>
      </c>
      <c r="M69" s="4">
        <f>M66*M54</f>
        <v>0</v>
      </c>
      <c r="N69" s="5"/>
      <c r="O69" s="5"/>
    </row>
    <row r="71" spans="1:15" x14ac:dyDescent="0.25">
      <c r="C71" s="20">
        <v>6</v>
      </c>
      <c r="D71" s="6" t="s">
        <v>22</v>
      </c>
      <c r="E71" s="6"/>
      <c r="F71" s="6"/>
      <c r="G71" s="12"/>
      <c r="K71" s="6" t="s">
        <v>22</v>
      </c>
      <c r="L71" s="6"/>
      <c r="M71" s="6"/>
      <c r="N71" s="12"/>
      <c r="O71" s="12"/>
    </row>
    <row r="72" spans="1:15" x14ac:dyDescent="0.25">
      <c r="D72" s="3" t="s">
        <v>23</v>
      </c>
      <c r="E72" s="22">
        <v>0.36</v>
      </c>
      <c r="F72" s="22">
        <v>0.36</v>
      </c>
      <c r="G72" s="35"/>
      <c r="K72" s="3" t="s">
        <v>23</v>
      </c>
      <c r="L72" s="22">
        <v>0.36</v>
      </c>
      <c r="M72" s="22">
        <v>0.36</v>
      </c>
      <c r="N72" s="35"/>
      <c r="O72" s="35"/>
    </row>
    <row r="73" spans="1:15" x14ac:dyDescent="0.25">
      <c r="D73" s="2" t="s">
        <v>24</v>
      </c>
      <c r="E73" s="9">
        <f>E72*E69</f>
        <v>0</v>
      </c>
      <c r="F73" s="9">
        <f>F72*F69</f>
        <v>0</v>
      </c>
      <c r="G73" s="36"/>
      <c r="K73" s="2" t="s">
        <v>24</v>
      </c>
      <c r="L73" s="9">
        <f>L72*L69</f>
        <v>0</v>
      </c>
      <c r="M73" s="9">
        <f>M72*M69</f>
        <v>0</v>
      </c>
      <c r="N73" s="36"/>
      <c r="O73" s="36"/>
    </row>
    <row r="74" spans="1:15" x14ac:dyDescent="0.25">
      <c r="D74" s="2" t="s">
        <v>25</v>
      </c>
      <c r="E74" s="23">
        <f>E73/E24</f>
        <v>0</v>
      </c>
      <c r="F74" s="23">
        <f>F73/E24</f>
        <v>0</v>
      </c>
      <c r="G74" s="37"/>
      <c r="K74" s="2" t="s">
        <v>25</v>
      </c>
      <c r="L74" s="23">
        <f>L73/L24</f>
        <v>0</v>
      </c>
      <c r="M74" s="23">
        <f>M73/L24</f>
        <v>0</v>
      </c>
      <c r="N74" s="37"/>
      <c r="O74" s="37"/>
    </row>
    <row r="77" spans="1:15" x14ac:dyDescent="0.25">
      <c r="D77" t="s">
        <v>64</v>
      </c>
      <c r="K77" t="s">
        <v>64</v>
      </c>
    </row>
    <row r="78" spans="1:15" x14ac:dyDescent="0.25">
      <c r="D78" s="6" t="s">
        <v>8</v>
      </c>
      <c r="K78" s="6" t="s">
        <v>8</v>
      </c>
    </row>
    <row r="79" spans="1:15" x14ac:dyDescent="0.25">
      <c r="A79" s="5">
        <v>57684</v>
      </c>
      <c r="B79" s="5">
        <f>A79*2</f>
        <v>115368</v>
      </c>
      <c r="D79" s="3" t="s">
        <v>10</v>
      </c>
      <c r="E79" s="4">
        <f>IF(E17="ja",B79,A79)</f>
        <v>57684</v>
      </c>
      <c r="F79" s="4">
        <f>IF(E17="ja",'HV nieuw'!F6,'HV nieuw'!F5)</f>
        <v>51396</v>
      </c>
      <c r="G79" s="5"/>
      <c r="K79" s="3" t="s">
        <v>10</v>
      </c>
      <c r="L79" s="4">
        <f>E79</f>
        <v>57684</v>
      </c>
      <c r="M79" s="4">
        <f>F79</f>
        <v>51396</v>
      </c>
      <c r="N79" s="5"/>
      <c r="O79" s="5"/>
    </row>
    <row r="80" spans="1:15" x14ac:dyDescent="0.25">
      <c r="A80" s="5">
        <v>3800</v>
      </c>
      <c r="B80" s="5">
        <f>A80*2</f>
        <v>7600</v>
      </c>
      <c r="D80" s="3" t="s">
        <v>4</v>
      </c>
      <c r="E80" s="4">
        <f>IF(E17="ja",B80,A80)</f>
        <v>3800</v>
      </c>
      <c r="F80" s="4">
        <f>IF(E17="ja",B80,A80)</f>
        <v>3800</v>
      </c>
      <c r="G80" s="5"/>
      <c r="K80" s="3" t="s">
        <v>4</v>
      </c>
      <c r="L80" s="4">
        <f>IF(L17="ja",F80,E80)</f>
        <v>3800</v>
      </c>
      <c r="M80" s="4">
        <f>IF(M17="ja",G80,F80)</f>
        <v>3800</v>
      </c>
      <c r="N80" s="5"/>
      <c r="O80" s="5"/>
    </row>
    <row r="81" spans="1:15" x14ac:dyDescent="0.25">
      <c r="A81" s="5"/>
      <c r="B81" s="5"/>
      <c r="D81" s="3" t="s">
        <v>62</v>
      </c>
      <c r="E81" s="4">
        <f>MAX(0,(E23-E80))</f>
        <v>0</v>
      </c>
      <c r="F81" s="4">
        <f>MAX(0,(E23-F80))</f>
        <v>0</v>
      </c>
      <c r="G81" s="5"/>
      <c r="K81" s="3" t="s">
        <v>62</v>
      </c>
      <c r="L81" s="4">
        <f>MAX(0,(L23-L80))</f>
        <v>0</v>
      </c>
      <c r="M81" s="4">
        <f>MAX(0,(L23-M80))</f>
        <v>0</v>
      </c>
      <c r="N81" s="5"/>
      <c r="O81" s="5"/>
    </row>
    <row r="82" spans="1:15" x14ac:dyDescent="0.25">
      <c r="A82" s="5">
        <v>26312</v>
      </c>
      <c r="B82" s="5">
        <f>A82*2</f>
        <v>52624</v>
      </c>
      <c r="D82" s="3" t="s">
        <v>11</v>
      </c>
      <c r="E82" s="4">
        <f>IF(E17="ja",B82,A82)</f>
        <v>26312</v>
      </c>
      <c r="F82" s="4">
        <f>IF(E17="ja",B82,A82)</f>
        <v>26312</v>
      </c>
      <c r="G82" s="5"/>
      <c r="K82" s="3" t="s">
        <v>11</v>
      </c>
      <c r="L82" s="4">
        <f>E82</f>
        <v>26312</v>
      </c>
      <c r="M82" s="4">
        <f>F82</f>
        <v>26312</v>
      </c>
      <c r="N82" s="5"/>
      <c r="O82" s="5"/>
    </row>
    <row r="83" spans="1:15" x14ac:dyDescent="0.25">
      <c r="D83" s="3" t="s">
        <v>63</v>
      </c>
      <c r="E83" s="4">
        <f>MAX(0,E22-E82)</f>
        <v>0</v>
      </c>
      <c r="F83" s="4">
        <f>MAX(0,E22-E82)</f>
        <v>0</v>
      </c>
      <c r="G83" s="5"/>
      <c r="K83" s="3" t="s">
        <v>56</v>
      </c>
      <c r="L83" s="4">
        <f>MAX(0,L22-L82)</f>
        <v>0</v>
      </c>
      <c r="M83" s="4">
        <f>MAX(0,L22-M82)</f>
        <v>0</v>
      </c>
      <c r="N83" s="5"/>
      <c r="O83" s="5"/>
    </row>
    <row r="87" spans="1:15" x14ac:dyDescent="0.25">
      <c r="F87" s="5"/>
    </row>
    <row r="89" spans="1:15" x14ac:dyDescent="0.25">
      <c r="F89" s="50"/>
    </row>
  </sheetData>
  <sheetProtection algorithmName="SHA-512" hashValue="E4hJdjLzX9UyzjIK1S0RFjw+uLi7m2fBymhwH5iBN3bVcIbr7vn2PLYKduMMQFPxAv5pKZ2OcpU6Uh4txAzTqA==" saltValue="Dd37hcSGxJ0gRNueGu2sQg==" spinCount="100000" sheet="1" objects="1" scenarios="1"/>
  <mergeCells count="2">
    <mergeCell ref="J2:K4"/>
    <mergeCell ref="P14:Q14"/>
  </mergeCells>
  <dataValidations disablePrompts="1" count="1">
    <dataValidation type="list" allowBlank="1" showInputMessage="1" showErrorMessage="1" sqref="E3" xr:uid="{8A8D5BEE-F274-4C4E-BCB8-D44DB63AE5C3}">
      <formula1>"ja,nee"</formula1>
    </dataValidation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95505A97-A3CF-444F-B2A0-104F56DB5AFB}">
          <x14:formula1>
            <xm:f>'ja-nee'!$A$1:$A$2</xm:f>
          </x14:formula1>
          <xm:sqref>L17 E17</xm:sqref>
        </x14:dataValidation>
        <x14:dataValidation type="list" allowBlank="1" showDropDown="1" showInputMessage="1" showErrorMessage="1" xr:uid="{D1C2CAC6-F12F-421F-A898-0FD0D7C0EAE3}">
          <x14:formula1>
            <xm:f>'ja-nee'!$A$1:$A$2</xm:f>
          </x14:formula1>
          <xm:sqref>E16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022FF-5044-4817-B171-2CD5AE6FAD5B}">
  <dimension ref="C5:F16"/>
  <sheetViews>
    <sheetView zoomScale="145" zoomScaleNormal="145" workbookViewId="0">
      <selection activeCell="F18" sqref="F18"/>
    </sheetView>
  </sheetViews>
  <sheetFormatPr defaultRowHeight="15" x14ac:dyDescent="0.25"/>
  <sheetData>
    <row r="5" spans="3:6" x14ac:dyDescent="0.25">
      <c r="C5" t="s">
        <v>112</v>
      </c>
      <c r="F5">
        <v>51396</v>
      </c>
    </row>
    <row r="6" spans="3:6" x14ac:dyDescent="0.25">
      <c r="C6" t="s">
        <v>113</v>
      </c>
      <c r="F6">
        <f>F5*2</f>
        <v>102792</v>
      </c>
    </row>
    <row r="12" spans="3:6" x14ac:dyDescent="0.25">
      <c r="D12" t="s">
        <v>120</v>
      </c>
      <c r="E12" t="s">
        <v>52</v>
      </c>
      <c r="F12" t="s">
        <v>121</v>
      </c>
    </row>
    <row r="13" spans="3:6" x14ac:dyDescent="0.25">
      <c r="C13" s="3" t="s">
        <v>0</v>
      </c>
      <c r="D13">
        <f>'Box 3 berekening'!E20</f>
        <v>1</v>
      </c>
      <c r="E13">
        <f>IF(E16&gt;D13,D13,E16)</f>
        <v>0</v>
      </c>
      <c r="F13">
        <f>D13-E13</f>
        <v>1</v>
      </c>
    </row>
    <row r="14" spans="3:6" x14ac:dyDescent="0.25">
      <c r="C14" s="3" t="s">
        <v>59</v>
      </c>
      <c r="D14">
        <f>'Box 3 berekening'!E21</f>
        <v>0</v>
      </c>
      <c r="E14">
        <f>E16-E13</f>
        <v>0</v>
      </c>
      <c r="F14">
        <f t="shared" ref="F14:F16" si="0">D14-E14</f>
        <v>0</v>
      </c>
    </row>
    <row r="15" spans="3:6" x14ac:dyDescent="0.25">
      <c r="C15" s="3"/>
      <c r="F15">
        <f t="shared" si="0"/>
        <v>0</v>
      </c>
    </row>
    <row r="16" spans="3:6" x14ac:dyDescent="0.25">
      <c r="D16">
        <f>SUM(D13:D15)</f>
        <v>1</v>
      </c>
      <c r="E16">
        <f>-'Belasting besparen'!F15</f>
        <v>0</v>
      </c>
      <c r="F16">
        <f t="shared" si="0"/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9EF4D-96BD-4CAE-B384-2F93DCCFC840}">
  <dimension ref="D2:G29"/>
  <sheetViews>
    <sheetView showGridLines="0" topLeftCell="B1" zoomScale="145" zoomScaleNormal="145" workbookViewId="0">
      <selection activeCell="F8" sqref="F8"/>
    </sheetView>
  </sheetViews>
  <sheetFormatPr defaultRowHeight="15" x14ac:dyDescent="0.25"/>
  <cols>
    <col min="4" max="4" width="4.28515625" customWidth="1"/>
    <col min="5" max="5" width="23.5703125" customWidth="1"/>
    <col min="6" max="6" width="23.42578125" customWidth="1"/>
    <col min="7" max="7" width="107.42578125" customWidth="1"/>
  </cols>
  <sheetData>
    <row r="2" spans="4:7" ht="24" x14ac:dyDescent="0.4">
      <c r="D2" s="17" t="s">
        <v>105</v>
      </c>
      <c r="E2" s="29"/>
      <c r="F2" s="29"/>
      <c r="G2" s="30"/>
    </row>
    <row r="4" spans="4:7" x14ac:dyDescent="0.25">
      <c r="F4" s="2" t="s">
        <v>106</v>
      </c>
    </row>
    <row r="6" spans="4:7" x14ac:dyDescent="0.25">
      <c r="D6" s="2"/>
      <c r="E6" s="2" t="s">
        <v>36</v>
      </c>
      <c r="F6" s="2" t="s">
        <v>37</v>
      </c>
      <c r="G6" s="2" t="s">
        <v>38</v>
      </c>
    </row>
    <row r="7" spans="4:7" x14ac:dyDescent="0.25">
      <c r="D7" s="24" t="s">
        <v>34</v>
      </c>
      <c r="E7" s="24" t="s">
        <v>35</v>
      </c>
      <c r="F7" s="27"/>
      <c r="G7" s="25" t="s">
        <v>39</v>
      </c>
    </row>
    <row r="8" spans="4:7" ht="30" x14ac:dyDescent="0.25">
      <c r="D8" s="24" t="s">
        <v>40</v>
      </c>
      <c r="E8" s="24" t="s">
        <v>41</v>
      </c>
      <c r="F8" s="27"/>
      <c r="G8" s="25" t="s">
        <v>65</v>
      </c>
    </row>
    <row r="9" spans="4:7" x14ac:dyDescent="0.25">
      <c r="D9" s="24" t="s">
        <v>42</v>
      </c>
      <c r="E9" s="24" t="s">
        <v>43</v>
      </c>
      <c r="F9" s="27"/>
      <c r="G9" s="25" t="s">
        <v>109</v>
      </c>
    </row>
    <row r="10" spans="4:7" ht="30" x14ac:dyDescent="0.25">
      <c r="D10" s="24" t="s">
        <v>44</v>
      </c>
      <c r="E10" s="24" t="s">
        <v>45</v>
      </c>
      <c r="F10" s="27"/>
      <c r="G10" s="25" t="s">
        <v>66</v>
      </c>
    </row>
    <row r="11" spans="4:7" ht="30" x14ac:dyDescent="0.25">
      <c r="D11" s="24" t="s">
        <v>46</v>
      </c>
      <c r="E11" s="24" t="s">
        <v>47</v>
      </c>
      <c r="F11" s="27"/>
      <c r="G11" s="25" t="s">
        <v>108</v>
      </c>
    </row>
    <row r="12" spans="4:7" x14ac:dyDescent="0.25">
      <c r="D12" s="24" t="s">
        <v>48</v>
      </c>
      <c r="E12" s="24" t="s">
        <v>50</v>
      </c>
      <c r="F12" s="27"/>
      <c r="G12" s="25" t="s">
        <v>110</v>
      </c>
    </row>
    <row r="13" spans="4:7" x14ac:dyDescent="0.25">
      <c r="D13" s="24" t="s">
        <v>67</v>
      </c>
      <c r="E13" s="24" t="s">
        <v>72</v>
      </c>
      <c r="F13" s="27"/>
      <c r="G13" s="25" t="s">
        <v>73</v>
      </c>
    </row>
    <row r="14" spans="4:7" x14ac:dyDescent="0.25">
      <c r="D14" s="24" t="s">
        <v>69</v>
      </c>
      <c r="E14" s="24" t="s">
        <v>68</v>
      </c>
      <c r="F14" s="27"/>
      <c r="G14" s="25"/>
    </row>
    <row r="15" spans="4:7" x14ac:dyDescent="0.25">
      <c r="F15" s="14">
        <f>SUM(F7:F14)</f>
        <v>0</v>
      </c>
    </row>
    <row r="20" spans="4:7" ht="24" x14ac:dyDescent="0.4">
      <c r="D20" s="17" t="s">
        <v>101</v>
      </c>
      <c r="E20" s="29"/>
      <c r="F20" s="29"/>
      <c r="G20" s="30"/>
    </row>
    <row r="22" spans="4:7" x14ac:dyDescent="0.25">
      <c r="F22" s="2" t="s">
        <v>107</v>
      </c>
    </row>
    <row r="24" spans="4:7" x14ac:dyDescent="0.25">
      <c r="D24" s="2"/>
      <c r="E24" s="2" t="s">
        <v>36</v>
      </c>
      <c r="F24" s="2" t="s">
        <v>37</v>
      </c>
      <c r="G24" s="2" t="s">
        <v>38</v>
      </c>
    </row>
    <row r="25" spans="4:7" ht="30" x14ac:dyDescent="0.25">
      <c r="D25" s="24">
        <v>1</v>
      </c>
      <c r="E25" s="24" t="s">
        <v>70</v>
      </c>
      <c r="F25" s="27"/>
      <c r="G25" s="25" t="s">
        <v>102</v>
      </c>
    </row>
    <row r="26" spans="4:7" ht="30" x14ac:dyDescent="0.25">
      <c r="D26" s="24">
        <v>2</v>
      </c>
      <c r="E26" s="24" t="s">
        <v>103</v>
      </c>
      <c r="F26" s="27"/>
      <c r="G26" s="25" t="s">
        <v>104</v>
      </c>
    </row>
    <row r="27" spans="4:7" x14ac:dyDescent="0.25">
      <c r="D27" s="24">
        <v>3</v>
      </c>
      <c r="E27" s="24" t="s">
        <v>68</v>
      </c>
      <c r="F27" s="27"/>
      <c r="G27" s="25"/>
    </row>
    <row r="28" spans="4:7" x14ac:dyDescent="0.25">
      <c r="D28" s="24"/>
      <c r="E28" s="24"/>
      <c r="F28" s="27"/>
      <c r="G28" s="25"/>
    </row>
    <row r="29" spans="4:7" x14ac:dyDescent="0.25">
      <c r="F29" s="14">
        <f>SUM(F25:F28)</f>
        <v>0</v>
      </c>
    </row>
  </sheetData>
  <sheetProtection algorithmName="SHA-512" hashValue="j3kwPr3yKfh3GapnQnoAWJqrI8gHR62kzp5gsoJIR+qM2MeUnQLYPJbpE/5IHqxCLkeqXxNbqZI9vYQ7H6yR6A==" saltValue="TspYQ4u6CiL5zbMIltByeg==" spinCount="100000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1FC2D-4482-4CEF-A0F1-4517A928A576}">
  <dimension ref="B4:D13"/>
  <sheetViews>
    <sheetView zoomScale="160" zoomScaleNormal="160" workbookViewId="0">
      <selection activeCell="B15" sqref="B15"/>
    </sheetView>
  </sheetViews>
  <sheetFormatPr defaultRowHeight="15" x14ac:dyDescent="0.25"/>
  <cols>
    <col min="2" max="2" width="44.28515625" bestFit="1" customWidth="1"/>
    <col min="3" max="3" width="43" customWidth="1"/>
    <col min="4" max="4" width="44" customWidth="1"/>
  </cols>
  <sheetData>
    <row r="4" spans="2:4" x14ac:dyDescent="0.25">
      <c r="B4" s="3" t="s">
        <v>0</v>
      </c>
      <c r="C4" s="3" t="s">
        <v>59</v>
      </c>
      <c r="D4" s="3" t="s">
        <v>3</v>
      </c>
    </row>
    <row r="5" spans="2:4" ht="30" x14ac:dyDescent="0.25">
      <c r="B5" s="28" t="s">
        <v>74</v>
      </c>
      <c r="C5" s="28" t="s">
        <v>81</v>
      </c>
      <c r="D5" s="28" t="s">
        <v>90</v>
      </c>
    </row>
    <row r="6" spans="2:4" ht="30" x14ac:dyDescent="0.25">
      <c r="B6" s="28" t="s">
        <v>75</v>
      </c>
      <c r="C6" s="28" t="s">
        <v>82</v>
      </c>
      <c r="D6" s="28" t="s">
        <v>91</v>
      </c>
    </row>
    <row r="7" spans="2:4" ht="45" x14ac:dyDescent="0.25">
      <c r="B7" s="28" t="s">
        <v>76</v>
      </c>
      <c r="C7" s="28" t="s">
        <v>83</v>
      </c>
      <c r="D7" s="28" t="s">
        <v>92</v>
      </c>
    </row>
    <row r="8" spans="2:4" ht="30" x14ac:dyDescent="0.25">
      <c r="B8" s="28" t="s">
        <v>77</v>
      </c>
      <c r="C8" s="28" t="s">
        <v>84</v>
      </c>
      <c r="D8" s="28" t="s">
        <v>93</v>
      </c>
    </row>
    <row r="9" spans="2:4" ht="30" x14ac:dyDescent="0.25">
      <c r="B9" s="28" t="s">
        <v>78</v>
      </c>
      <c r="C9" s="28" t="s">
        <v>85</v>
      </c>
      <c r="D9" s="28" t="s">
        <v>94</v>
      </c>
    </row>
    <row r="10" spans="2:4" ht="30" x14ac:dyDescent="0.25">
      <c r="B10" s="28" t="s">
        <v>79</v>
      </c>
      <c r="C10" s="28" t="s">
        <v>86</v>
      </c>
      <c r="D10" s="28" t="s">
        <v>95</v>
      </c>
    </row>
    <row r="11" spans="2:4" ht="30" x14ac:dyDescent="0.25">
      <c r="B11" s="28" t="s">
        <v>80</v>
      </c>
      <c r="C11" s="28" t="s">
        <v>87</v>
      </c>
      <c r="D11" s="28" t="s">
        <v>96</v>
      </c>
    </row>
    <row r="12" spans="2:4" ht="45" x14ac:dyDescent="0.25">
      <c r="B12" s="1"/>
      <c r="C12" s="28" t="s">
        <v>88</v>
      </c>
      <c r="D12" s="28" t="s">
        <v>97</v>
      </c>
    </row>
    <row r="13" spans="2:4" x14ac:dyDescent="0.25">
      <c r="B13" s="1"/>
      <c r="C13" s="28" t="s">
        <v>89</v>
      </c>
      <c r="D13" s="1"/>
    </row>
  </sheetData>
  <sheetProtection algorithmName="SHA-512" hashValue="KUgddcr7mlm8qkEaNhonPu7DIjjDd/oY2J03+T2Q6x8hkjHYEBf7rerxe3JCjYAlGW3wfV5BpyFZ4GcuCm9F8w==" saltValue="EGR8/j1WHCuyCpQW6X2O1g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8590BB-7EA0-49A4-BC20-055A6AD5DD81}">
  <dimension ref="A1:A2"/>
  <sheetViews>
    <sheetView zoomScale="145" zoomScaleNormal="145" workbookViewId="0">
      <selection activeCell="A3" sqref="A3"/>
    </sheetView>
  </sheetViews>
  <sheetFormatPr defaultRowHeight="15" x14ac:dyDescent="0.25"/>
  <sheetData>
    <row r="1" spans="1:1" x14ac:dyDescent="0.25">
      <c r="A1" t="s">
        <v>26</v>
      </c>
    </row>
    <row r="2" spans="1:1" x14ac:dyDescent="0.25">
      <c r="A2" t="s">
        <v>27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8A87F8-AE12-4C53-B3BF-96EB02BC1778}">
  <dimension ref="B4:E11"/>
  <sheetViews>
    <sheetView zoomScale="175" zoomScaleNormal="175" workbookViewId="0">
      <selection activeCell="B25" sqref="B25"/>
    </sheetView>
  </sheetViews>
  <sheetFormatPr defaultRowHeight="15" x14ac:dyDescent="0.25"/>
  <cols>
    <col min="2" max="2" width="45" customWidth="1"/>
    <col min="3" max="3" width="11.28515625" bestFit="1" customWidth="1"/>
    <col min="5" max="5" width="11.85546875" customWidth="1"/>
  </cols>
  <sheetData>
    <row r="4" spans="2:5" x14ac:dyDescent="0.25">
      <c r="B4" t="s">
        <v>49</v>
      </c>
    </row>
    <row r="5" spans="2:5" x14ac:dyDescent="0.25">
      <c r="C5" t="s">
        <v>51</v>
      </c>
      <c r="D5" t="s">
        <v>52</v>
      </c>
      <c r="E5" t="s">
        <v>53</v>
      </c>
    </row>
    <row r="6" spans="2:5" x14ac:dyDescent="0.25">
      <c r="B6" s="3" t="s">
        <v>0</v>
      </c>
      <c r="C6" s="5">
        <f>'Box 3 berekening'!E20</f>
        <v>1</v>
      </c>
      <c r="D6">
        <f>IF(D9&gt;C6,C6,D9)</f>
        <v>0</v>
      </c>
      <c r="E6" s="5">
        <f>C6+D6</f>
        <v>1</v>
      </c>
    </row>
    <row r="7" spans="2:5" x14ac:dyDescent="0.25">
      <c r="B7" s="3" t="s">
        <v>1</v>
      </c>
      <c r="C7" s="5">
        <f>'Box 3 berekening'!E21</f>
        <v>0</v>
      </c>
      <c r="D7" s="5">
        <f>D9-D6</f>
        <v>0</v>
      </c>
      <c r="E7" s="5">
        <f>C7+D7</f>
        <v>0</v>
      </c>
    </row>
    <row r="8" spans="2:5" x14ac:dyDescent="0.25">
      <c r="B8" s="3" t="s">
        <v>2</v>
      </c>
      <c r="C8" s="5">
        <f>'Box 3 berekening'!E22</f>
        <v>0</v>
      </c>
      <c r="E8" s="5">
        <f t="shared" ref="E8" si="0">C8-D8</f>
        <v>0</v>
      </c>
    </row>
    <row r="9" spans="2:5" x14ac:dyDescent="0.25">
      <c r="C9" s="5">
        <f>C6+C7+C8</f>
        <v>1</v>
      </c>
      <c r="D9" s="5">
        <f>'Belasting besparen'!F15</f>
        <v>0</v>
      </c>
      <c r="E9" s="5">
        <f>E6+E7+E8</f>
        <v>1</v>
      </c>
    </row>
    <row r="11" spans="2:5" x14ac:dyDescent="0.25">
      <c r="B11" s="7" t="s">
        <v>3</v>
      </c>
      <c r="C11">
        <f>'Box 3 berekening'!E23</f>
        <v>0</v>
      </c>
      <c r="D11">
        <f>'Belasting besparen'!F29</f>
        <v>0</v>
      </c>
      <c r="E11">
        <f>C11+D11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6</vt:i4>
      </vt:variant>
    </vt:vector>
  </HeadingPairs>
  <TitlesOfParts>
    <vt:vector size="6" baseType="lpstr">
      <vt:lpstr>Box 3 berekening</vt:lpstr>
      <vt:lpstr>HV nieuw</vt:lpstr>
      <vt:lpstr>Belasting besparen</vt:lpstr>
      <vt:lpstr>Definities</vt:lpstr>
      <vt:lpstr>ja-nee</vt:lpstr>
      <vt:lpstr>Blad5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Bogaerds</dc:creator>
  <cp:lastModifiedBy>David Bogaerds</cp:lastModifiedBy>
  <dcterms:created xsi:type="dcterms:W3CDTF">2025-02-16T05:12:02Z</dcterms:created>
  <dcterms:modified xsi:type="dcterms:W3CDTF">2025-04-21T08:23:59Z</dcterms:modified>
</cp:coreProperties>
</file>